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workbookProtection workbookPassword="9C90" lockStructure="1"/>
  <bookViews>
    <workbookView xWindow="360" yWindow="4650" windowWidth="11580" windowHeight="1785" tabRatio="592"/>
  </bookViews>
  <sheets>
    <sheet name="HAV Kennwertrechner" sheetId="3" r:id="rId1"/>
    <sheet name="LookupTable" sheetId="4" state="hidden" r:id="rId2"/>
  </sheets>
  <definedNames>
    <definedName name="_xlnm._FilterDatabase" localSheetId="1" hidden="1">LookupTable!$A$2:$L$46</definedName>
    <definedName name="AB">'HAV Kennwertrechner'!$T:$T</definedName>
    <definedName name="Background">'HAV Kennwertrechner'!$A$1:$A$25,'HAV Kennwertrechner'!$B$1:$S$1,'HAV Kennwertrechner'!$B$4:$S$4,'HAV Kennwertrechner'!$T$1:$T$25,'HAV Kennwertrechner'!$AE$8:$AE$16,'HAV Kennwertrechner'!$AD$8:$AD$16,'HAV Kennwertrechner'!$AC$8:$AC$16,'HAV Kennwertrechner'!$AB$8:$AB$16,'HAV Kennwertrechner'!#REF!,'HAV Kennwertrechner'!$E$8:$E$16,'HAV Kennwertrechner'!$D$17:$S$17,'HAV Kennwertrechner'!$R$18:$R$21,'HAV Kennwertrechner'!$Q$22:$S$25,'HAV Kennwertrechner'!$B$18:$P$25</definedName>
    <definedName name="_xlnm.Print_Area" localSheetId="0">'HAV Kennwertrechner'!$A$1:$T$25</definedName>
    <definedName name="HSE_CalcDate">'HAV Kennwertrechner'!$Z$3</definedName>
    <definedName name="HSE_CalcRange">'HAV Kennwertrechner'!$A$1:$T$25</definedName>
    <definedName name="HSE_CompanyName">'HAV Kennwertrechner'!$F$5:$S$5</definedName>
    <definedName name="HSE_EmployeeID">'HAV Kennwertrechner'!$F$6:$S$6</definedName>
    <definedName name="HSE_ExposureDurations">'HAV Kennwertrechner'!$N$11:$O$16</definedName>
    <definedName name="HSE_HelpRange">#REF!</definedName>
    <definedName name="HSE_TandPnames">'HAV Kennwertrechner'!$C$11:$C$16</definedName>
    <definedName name="HSE_VibrationMagnitudes">'HAV Kennwertrechner'!$D$11:$D$16</definedName>
    <definedName name="HSEInfoBoxes">'HAV Kennwertrechner'!$B$11:$B$16</definedName>
    <definedName name="HSELookupEUdata">LookupTable!$K$3:$K$46</definedName>
    <definedName name="HSELookupIndustry">'HAV Kennwertrechner'!$Z$11:$Z$16</definedName>
    <definedName name="HSELookUpLowerUpper">'HAV Kennwertrechner'!$AA$11:$AA$16</definedName>
    <definedName name="HSELookupNotes">'HAV Kennwertrechner'!$Y$11:$Y$16</definedName>
    <definedName name="HSELookUpValues">'HAV Kennwertrechner'!$U$11:$U$16</definedName>
    <definedName name="HSELookUpValues75">'HAV Kennwertrechner'!$V$11:$V$16</definedName>
    <definedName name="HSEToolLookupNames">LookupTable!$L$3:$L$46</definedName>
    <definedName name="HSEToolsLookupIndustry">LookupTable!$B$3:$B$46</definedName>
    <definedName name="HSEToolsLookupLowerUpper">LookupTable!$H$3:$J$46</definedName>
    <definedName name="HSEToolsLookupNotes">LookupTable!$E$3:$E$46</definedName>
    <definedName name="HSEToolsLookupValues">LookupTable!$J$3:$J$46</definedName>
    <definedName name="HSEToolsLookupValues75">LookupTable!$I$3:$I$46</definedName>
    <definedName name="IFALookupTasks">'HAV Kennwertrechner'!$X$11:$X$16</definedName>
    <definedName name="IFALookupToolNames">'HAV Kennwertrechner'!$W$11:$W$16</definedName>
    <definedName name="IFATasks">LookupTable!$D$3:$D$46</definedName>
    <definedName name="IFAToolNames">LookupTable!$C$3:$C$46</definedName>
    <definedName name="LookupValues">'HAV Kennwertrechner'!$D$11:$D$16</definedName>
    <definedName name="Percentil75">'HAV Kennwertrechner'!$AD$3</definedName>
  </definedNames>
  <calcPr calcId="145621"/>
</workbook>
</file>

<file path=xl/calcChain.xml><?xml version="1.0" encoding="utf-8"?>
<calcChain xmlns="http://schemas.openxmlformats.org/spreadsheetml/2006/main">
  <c r="L4" i="4" l="1"/>
  <c r="L5" i="4"/>
  <c r="L6" i="4"/>
  <c r="L7" i="4"/>
  <c r="L8" i="4"/>
  <c r="L9" i="4"/>
  <c r="L10" i="4"/>
  <c r="L11" i="4"/>
  <c r="L12" i="4"/>
  <c r="L13" i="4"/>
  <c r="L14" i="4"/>
  <c r="L15" i="4"/>
  <c r="L16" i="4"/>
  <c r="L3" i="4"/>
  <c r="L17" i="4"/>
  <c r="L18" i="4"/>
  <c r="L19" i="4"/>
  <c r="X12" i="3" l="1"/>
  <c r="X16" i="3"/>
  <c r="W14" i="3"/>
  <c r="W12" i="3"/>
  <c r="W13" i="3"/>
  <c r="X13" i="3"/>
  <c r="X11" i="3"/>
  <c r="W15" i="3"/>
  <c r="X14" i="3"/>
  <c r="W16" i="3"/>
  <c r="X15" i="3"/>
  <c r="W11" i="3"/>
  <c r="S5" i="3"/>
  <c r="F13" i="3" l="1"/>
  <c r="L32" i="4" l="1"/>
  <c r="L31" i="4"/>
  <c r="L33" i="4"/>
  <c r="L41" i="4"/>
  <c r="L42" i="4"/>
  <c r="L45" i="4"/>
  <c r="L46" i="4"/>
  <c r="L21" i="4"/>
  <c r="L22" i="4"/>
  <c r="L30" i="4"/>
  <c r="L34" i="4"/>
  <c r="L20" i="4"/>
  <c r="L24" i="4"/>
  <c r="L25" i="4"/>
  <c r="L26" i="4"/>
  <c r="L28" i="4"/>
  <c r="L27" i="4"/>
  <c r="L29" i="4"/>
  <c r="L35" i="4"/>
  <c r="L36" i="4"/>
  <c r="L39" i="4"/>
  <c r="L40" i="4"/>
  <c r="L37" i="4"/>
  <c r="L44" i="4"/>
  <c r="L23" i="4"/>
  <c r="L38" i="4"/>
  <c r="L43" i="4"/>
  <c r="AA11" i="3" l="1"/>
  <c r="AA16" i="3" l="1"/>
  <c r="V15" i="3"/>
  <c r="AA15" i="3"/>
  <c r="V14" i="3"/>
  <c r="AA13" i="3"/>
  <c r="AA14" i="3"/>
  <c r="AA12" i="3"/>
  <c r="V12" i="3"/>
  <c r="V11" i="3"/>
  <c r="U11" i="3"/>
  <c r="V13" i="3"/>
  <c r="V16" i="3"/>
  <c r="Z13" i="3"/>
  <c r="Z11" i="3"/>
  <c r="Z14" i="3"/>
  <c r="Z15" i="3"/>
  <c r="Z12" i="3"/>
  <c r="Z16" i="3"/>
  <c r="Y11" i="3"/>
  <c r="Y13" i="3"/>
  <c r="Y14" i="3"/>
  <c r="Y15" i="3"/>
  <c r="Y12" i="3"/>
  <c r="Y16" i="3"/>
  <c r="U14" i="3"/>
  <c r="U15" i="3"/>
  <c r="U12" i="3"/>
  <c r="U16" i="3"/>
  <c r="U13" i="3"/>
  <c r="F11" i="3"/>
  <c r="AB11" i="3"/>
  <c r="H11" i="3" s="1"/>
  <c r="I11" i="3" s="1"/>
  <c r="AC11" i="3"/>
  <c r="AD11" i="3"/>
  <c r="Q11" i="3" s="1"/>
  <c r="F12" i="3"/>
  <c r="AB12" i="3"/>
  <c r="H12" i="3" s="1"/>
  <c r="I12" i="3" s="1"/>
  <c r="AC12" i="3"/>
  <c r="K12" i="3" s="1"/>
  <c r="AD12" i="3"/>
  <c r="AB13" i="3"/>
  <c r="AC13" i="3"/>
  <c r="K13" i="3" s="1"/>
  <c r="L13" i="3" s="1"/>
  <c r="AD13" i="3"/>
  <c r="Q13" i="3" s="1"/>
  <c r="S13" i="3" s="1"/>
  <c r="F14" i="3"/>
  <c r="AB14" i="3"/>
  <c r="H14" i="3" s="1"/>
  <c r="I14" i="3" s="1"/>
  <c r="AC14" i="3"/>
  <c r="K14" i="3" s="1"/>
  <c r="AD14" i="3"/>
  <c r="Q14" i="3" s="1"/>
  <c r="S14" i="3" s="1"/>
  <c r="F15" i="3"/>
  <c r="AB15" i="3"/>
  <c r="AC15" i="3"/>
  <c r="K15" i="3" s="1"/>
  <c r="AD15" i="3"/>
  <c r="Q15" i="3" s="1"/>
  <c r="S15" i="3" s="1"/>
  <c r="F16" i="3"/>
  <c r="AB16" i="3"/>
  <c r="H16" i="3" s="1"/>
  <c r="I16" i="3" s="1"/>
  <c r="AC16" i="3"/>
  <c r="K16" i="3" s="1"/>
  <c r="AD16" i="3"/>
  <c r="Q16" i="3" s="1"/>
  <c r="S16" i="3" s="1"/>
  <c r="AD18" i="3"/>
  <c r="L16" i="3" l="1"/>
  <c r="L15" i="3"/>
  <c r="L14" i="3"/>
  <c r="H15" i="3"/>
  <c r="I15" i="3" s="1"/>
  <c r="H13" i="3"/>
  <c r="I13" i="3" s="1"/>
  <c r="K11" i="3"/>
  <c r="L11" i="3" s="1"/>
  <c r="L12" i="3"/>
  <c r="AD17" i="3"/>
  <c r="S11" i="3"/>
  <c r="Q12" i="3"/>
  <c r="S12" i="3" s="1"/>
  <c r="Q21" i="3" l="1"/>
  <c r="S21" i="3" s="1"/>
  <c r="N23" i="3" s="1"/>
</calcChain>
</file>

<file path=xl/sharedStrings.xml><?xml version="1.0" encoding="utf-8"?>
<sst xmlns="http://schemas.openxmlformats.org/spreadsheetml/2006/main" count="270" uniqueCount="184">
  <si>
    <t>time in mins</t>
  </si>
  <si>
    <t>Total time in minutes:</t>
  </si>
  <si>
    <t>Total time in hours:</t>
  </si>
  <si>
    <t>Industry</t>
  </si>
  <si>
    <t>EU Guide data 75%ile</t>
  </si>
  <si>
    <t>(m/s²)</t>
  </si>
  <si>
    <t>LookupName</t>
  </si>
  <si>
    <t>HSL Notes</t>
  </si>
  <si>
    <t>HSE Range</t>
  </si>
  <si>
    <t>Used by conditional formatting (time &gt; 24hs shows in red.</t>
  </si>
  <si>
    <t>HSE Industry</t>
  </si>
  <si>
    <t>Calculation date</t>
  </si>
  <si>
    <t>time in hrs</t>
  </si>
  <si>
    <t>to EAV</t>
  </si>
  <si>
    <t>to ELV</t>
  </si>
  <si>
    <t>[Not used]</t>
  </si>
  <si>
    <t>Hand - Arm - Vibration: Kennwertrechner</t>
  </si>
  <si>
    <t>Datum der Berechnung:</t>
  </si>
  <si>
    <t>Stunden</t>
  </si>
  <si>
    <t>Minuten</t>
  </si>
  <si>
    <r>
      <t>Schwingungs-
gesamtwert a</t>
    </r>
    <r>
      <rPr>
        <b/>
        <vertAlign val="subscript"/>
        <sz val="10"/>
        <rFont val="Arial"/>
        <family val="2"/>
      </rPr>
      <t>hv</t>
    </r>
    <r>
      <rPr>
        <b/>
        <sz val="10"/>
        <rFont val="Arial"/>
        <family val="2"/>
      </rPr>
      <t xml:space="preserve"> in m/s²</t>
    </r>
  </si>
  <si>
    <r>
      <t xml:space="preserve">Zeit bis zum Auslösewert
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 = 2,5 m/s²</t>
    </r>
  </si>
  <si>
    <r>
      <t xml:space="preserve">Zeit bis zum Expositions-grenzwert
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 = 5 m/s²</t>
    </r>
  </si>
  <si>
    <t>partielle (Risiko-)
Punktwerte</t>
  </si>
  <si>
    <t>partielle Schwingungs-
belastung
A(8) in m/s²</t>
  </si>
  <si>
    <t>tägliche
Expositionsdauer</t>
  </si>
  <si>
    <r>
      <t xml:space="preserve">Punktwerte
</t>
    </r>
    <r>
      <rPr>
        <b/>
        <sz val="8"/>
        <rFont val="Arial"/>
        <family val="2"/>
      </rPr>
      <t>Gesamt-
schwingungs-
belastung</t>
    </r>
  </si>
  <si>
    <r>
      <t xml:space="preserve">Tages-
schwingungs-
belastung
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 in m/s²</t>
    </r>
  </si>
  <si>
    <t>(Risiko-)
Punktwerte
pro Stunde</t>
  </si>
  <si>
    <t>Werkzeug oder
Arbeitsprozess</t>
  </si>
  <si>
    <t>Use 75. Percentil</t>
  </si>
  <si>
    <t>HSL Look up
75. percentil</t>
  </si>
  <si>
    <t>HSL Look up
90. percentil</t>
  </si>
  <si>
    <t>Tool
Category</t>
  </si>
  <si>
    <t>Tool
Energy</t>
  </si>
  <si>
    <t>75e percentile</t>
  </si>
  <si>
    <t>10e percentile</t>
  </si>
  <si>
    <t>90e percentile</t>
  </si>
  <si>
    <t>1 kW - 1,7 kW</t>
  </si>
  <si>
    <t>25 kg - 30 kg</t>
  </si>
  <si>
    <t>3 kW - 4 kW</t>
  </si>
  <si>
    <t>2 kg - 7 kg</t>
  </si>
  <si>
    <t>5,5 kg - 12 kg</t>
  </si>
  <si>
    <t xml:space="preserve">     Version Juli 2018</t>
  </si>
  <si>
    <t>Bauwesen</t>
  </si>
  <si>
    <t>Betonaufbruchhammer</t>
  </si>
  <si>
    <t>Elektrisch &amp; Pneumatisch</t>
  </si>
  <si>
    <t>Elektrisch</t>
  </si>
  <si>
    <t>Verbrennung</t>
  </si>
  <si>
    <t>Schlagbohrmaschine</t>
  </si>
  <si>
    <t>Kernbohrer</t>
  </si>
  <si>
    <t>Stampfer</t>
  </si>
  <si>
    <t>Rüttelplatte</t>
  </si>
  <si>
    <t>Trennschneider</t>
  </si>
  <si>
    <t>Winkelschleifer</t>
  </si>
  <si>
    <t>Perforator SDS-Plus</t>
  </si>
  <si>
    <t>Perforator SDS-Max</t>
  </si>
  <si>
    <t>Landschaftsbau und Gartenarbeit</t>
  </si>
  <si>
    <t>Mäher</t>
  </si>
  <si>
    <t>Motorsense mit Schneide</t>
  </si>
  <si>
    <t>Motorsense mit Mähfaden</t>
  </si>
  <si>
    <t>Kettensäge</t>
  </si>
  <si>
    <t>Hoch-Entaster</t>
  </si>
  <si>
    <t>Batterie</t>
  </si>
  <si>
    <t>Pneumatisch</t>
  </si>
  <si>
    <t>Laubbläser</t>
  </si>
  <si>
    <t>Heckenschere</t>
  </si>
  <si>
    <t>Holzbearbeitung</t>
  </si>
  <si>
    <t>Druckluftnagler</t>
  </si>
  <si>
    <t>Eintreibgerät</t>
  </si>
  <si>
    <t>Stichsäge</t>
  </si>
  <si>
    <t>Metallbearbeitung</t>
  </si>
  <si>
    <t>Vertikalschleifer</t>
  </si>
  <si>
    <t>Geradschleifer</t>
  </si>
  <si>
    <t>Schraubendreher</t>
  </si>
  <si>
    <t>Schlagschrauber</t>
  </si>
  <si>
    <t>Impulsschrauber/Ratschenschrauber</t>
  </si>
  <si>
    <t>Nadelabklopfer ohne Aufhängung</t>
  </si>
  <si>
    <t>Nadelabklopfer mit Aufhängung</t>
  </si>
  <si>
    <t>Winkelschleifer für Schleifblätter</t>
  </si>
  <si>
    <t>Exzenterschleifer</t>
  </si>
  <si>
    <t>Schwingschleifer</t>
  </si>
  <si>
    <t>Bohrmaschine</t>
  </si>
  <si>
    <t>Schlagbohrmaschine, Schlagwerk ausgeschaltet</t>
  </si>
  <si>
    <t>Säge mit hin- und hergehendem Sägeblatt</t>
  </si>
  <si>
    <t>Tool
Mass</t>
  </si>
  <si>
    <t>0,6 kW - 1,6 kW</t>
  </si>
  <si>
    <t>Tool
task &amp; material</t>
  </si>
  <si>
    <t>Aufbrechen von Beton, Asphalt, Gestein</t>
  </si>
  <si>
    <t>1000 bis 1600 Schläge/min</t>
  </si>
  <si>
    <t>1,7 kg - 2,9 kg</t>
  </si>
  <si>
    <t>Bohren von Beton</t>
  </si>
  <si>
    <t>Bohren von Gestein mit Lochsäge</t>
  </si>
  <si>
    <t>2,4 kg</t>
  </si>
  <si>
    <t>Dieser Kennwertrechner basiert auf dem Health and Safety Executive (HSE) hand-arm vibration exposure calculator</t>
  </si>
  <si>
    <t xml:space="preserve">Bemerkungen </t>
  </si>
  <si>
    <t>Verdichtung von Gestein</t>
  </si>
  <si>
    <t>60 kg - 80 kg</t>
  </si>
  <si>
    <t>2 kW - 4,5 kW</t>
  </si>
  <si>
    <t>Verdichtung von Kies, Sand, Asphalt</t>
  </si>
  <si>
    <t>60 kg - 800 kg</t>
  </si>
  <si>
    <t>2,5 kW - 4 kW</t>
  </si>
  <si>
    <t>Schneiden von Steinplatten, Stahlbeton</t>
  </si>
  <si>
    <t>9,5 kg - 10 kg</t>
  </si>
  <si>
    <t>Steinbearbeitung, Gesteinglättung, Pflasterschnitt</t>
  </si>
  <si>
    <t>1 kg - 7,5 kg</t>
  </si>
  <si>
    <t>0,7 kW - 2,4 kW</t>
  </si>
  <si>
    <t>Bohren von Löchern in Gestein, Beto</t>
  </si>
  <si>
    <t>3100 bis 54000 Schäge/min</t>
  </si>
  <si>
    <t>1000 bis 3000 Schläge/min</t>
  </si>
  <si>
    <t>Rasenmähen, Mähen von Grünstreifen</t>
  </si>
  <si>
    <t>15 kg - 150 kg</t>
  </si>
  <si>
    <t>2,8 kW - 4,5 kW</t>
  </si>
  <si>
    <t>Schneiden von Gestrüpp</t>
  </si>
  <si>
    <t>8 kg - 10 kg</t>
  </si>
  <si>
    <t>0,5 kW - 3 kW</t>
  </si>
  <si>
    <t>Schneiden von Gestrüpp oder Gras</t>
  </si>
  <si>
    <t>5 kg - 10 kg</t>
  </si>
  <si>
    <t>Schneiden von Zweigen oder Bäumen</t>
  </si>
  <si>
    <t>2 kg - 6 kg</t>
  </si>
  <si>
    <t>1,5 kW - 3 kW</t>
  </si>
  <si>
    <t>Schneiden von Zweigen oder Trauben</t>
  </si>
  <si>
    <t>0,8 kg - 2,2 kg</t>
  </si>
  <si>
    <t>0,15 kW - 0,5 kW</t>
  </si>
  <si>
    <t>0,5 kg - 2,2 kg</t>
  </si>
  <si>
    <t>-</t>
  </si>
  <si>
    <t>Blatt- oder Grasblasen</t>
  </si>
  <si>
    <t>4 kg - 10,5 kg</t>
  </si>
  <si>
    <t>0,8 kW - 2,6 kW</t>
  </si>
  <si>
    <t>4 kg - 7 kg</t>
  </si>
  <si>
    <t>0,7 kW - 1 kW</t>
  </si>
  <si>
    <t>Holznagelung, Palettenreparatur, Oberdeckbefestigung</t>
  </si>
  <si>
    <t>1 kg - 8 kg</t>
  </si>
  <si>
    <t>Tool
power or
additional information</t>
  </si>
  <si>
    <t>Polsterung, Palettenreparatur; Klammern in Holz</t>
  </si>
  <si>
    <t>Schneiden von Holz oder Plexiglas, Scheiden in Kreisform</t>
  </si>
  <si>
    <t>0,5 kg - 2,5 kg</t>
  </si>
  <si>
    <t>2,5 kg - 3 kg</t>
  </si>
  <si>
    <t>Nagellänge 
35 mm - 150 mm</t>
  </si>
  <si>
    <t>Klammerlänge 
8 mm - 50 mm</t>
  </si>
  <si>
    <t>Materialdicke 
10 mm - 28 mm</t>
  </si>
  <si>
    <t>Abschleifen von Punktschweißungen, Schneiden von Stahl, Nachbearbeitung von Schweißnähten, Glätten von Metallkanten, Schienenschleifen, Oberflächenbearbeitung von Metallgussstücken, Gussputzen von Metallgussstücken</t>
  </si>
  <si>
    <t>0,3 kW - 4,5 kW</t>
  </si>
  <si>
    <t>Gussputzen, Oberflächenbearbeitung von Metallgussstücken</t>
  </si>
  <si>
    <t>0,4 kW - 3 kW</t>
  </si>
  <si>
    <t>Oberflächenbearbeitung von Metallgussstücken, Gussputzen, Nachbearbeitung von Schweißnähten</t>
  </si>
  <si>
    <t>0,5 kg - 4,5 kg</t>
  </si>
  <si>
    <t>0,3 kW - 3 kW</t>
  </si>
  <si>
    <t>Schrauben</t>
  </si>
  <si>
    <t>0,3 kg - 0,8 kg</t>
  </si>
  <si>
    <t>2 Nm - 35 Nm</t>
  </si>
  <si>
    <t>Lösen oder Festziehen von Schrauben</t>
  </si>
  <si>
    <t>0,9 kg - 3,5 kg</t>
  </si>
  <si>
    <t>60 Nm - 1050 Nm</t>
  </si>
  <si>
    <t>0,9 kg - 3,6 kg</t>
  </si>
  <si>
    <t>50 Nm - 1100 Nm</t>
  </si>
  <si>
    <t>Aus- und Einbau von Fahrzeugrädern</t>
  </si>
  <si>
    <t>3,5 kg - 10 kg</t>
  </si>
  <si>
    <t>400 Nm - 2500 Nm</t>
  </si>
  <si>
    <t>1 kg - 10,5 kg</t>
  </si>
  <si>
    <t>50 Nm - 1000 Nm</t>
  </si>
  <si>
    <t>Abklopfen von Farbe, Entfernen von Sand und Kleber, Abklopfen von Meißeln, Oberflächenvorbereitung, Ausräumen, Meißeln von Gestein</t>
  </si>
  <si>
    <t>1,5 kg - 4,3 kg</t>
  </si>
  <si>
    <t>1000 bis 5000 Schläge/min</t>
  </si>
  <si>
    <t>Karosseriearbeiten vorbereiten oder Karosserie polieren; Schleifen von PKW-Motorhauben</t>
  </si>
  <si>
    <t>0,5 kg - 3,3 kg</t>
  </si>
  <si>
    <t>0,2 kW - 1,2 kW</t>
  </si>
  <si>
    <t>Metallnachbearbeitung, vorbereitende Karosseriearbeiten, bewehrter Kunststoff, Kunststoffformteil für Farbe</t>
  </si>
  <si>
    <t>Bohren</t>
  </si>
  <si>
    <t>Schneiden von Nägeln, Karosserie</t>
  </si>
  <si>
    <t>Bohren von Metall</t>
  </si>
  <si>
    <t>0,7 kg - 2,4 kg</t>
  </si>
  <si>
    <t>0,1 kW - 0,8 kW</t>
  </si>
  <si>
    <t>1 kg - 2,8 kg</t>
  </si>
  <si>
    <t>0,1 kW - 0,3 kW</t>
  </si>
  <si>
    <t>0,5 kg - 1 kg</t>
  </si>
  <si>
    <t>0,3 kW</t>
  </si>
  <si>
    <t>2,3 kg - 4,5 kg</t>
  </si>
  <si>
    <t>0,7 kW - 1,4 kW</t>
  </si>
  <si>
    <t>0, kg - 4,6 kg</t>
  </si>
  <si>
    <t>0,3 kW - 1,5 kW</t>
  </si>
  <si>
    <t>Tool Names</t>
  </si>
  <si>
    <t>Nadelbaum- oder Strauchbeschneidung</t>
  </si>
  <si>
    <r>
      <rPr>
        <b/>
        <sz val="10"/>
        <rFont val="Arial"/>
        <family val="2"/>
      </rPr>
      <t>Anleitung:</t>
    </r>
    <r>
      <rPr>
        <sz val="10"/>
        <rFont val="Arial"/>
        <family val="2"/>
      </rPr>
      <t xml:space="preserve">
Schwingungsgesamtwert a</t>
    </r>
    <r>
      <rPr>
        <vertAlign val="subscript"/>
        <sz val="10"/>
        <rFont val="Arial"/>
        <family val="2"/>
      </rPr>
      <t>hv</t>
    </r>
    <r>
      <rPr>
        <sz val="10"/>
        <rFont val="Arial"/>
        <family val="2"/>
      </rPr>
      <t xml:space="preserve"> und tägliche Expositionsdauer in die weißen Felder eintragen oder aus
DIN SPEC 45695-2 (Deutsche Fassung CEN/TR 1030-2:2016) übernehmen.
Zur Berechnung mit Enter bestätigen oder in eine andere Zelle wechseln. 
Die Ergebnisse werden in den farbigen Feldern dargestellt.
Um alle Felder zu löschen bitte die "Reset"-Taste betätigen.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</si>
</sst>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 mmm\ yyyy\ \(hh:mm:ss\)"/>
  </numFmts>
  <fonts count="43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color indexed="16"/>
      <name val="Arial"/>
      <family val="2"/>
    </font>
    <font>
      <b/>
      <sz val="18"/>
      <color indexed="16"/>
      <name val="Arial"/>
      <family val="2"/>
    </font>
    <font>
      <b/>
      <sz val="12"/>
      <color indexed="16"/>
      <name val="Arial"/>
      <family val="2"/>
    </font>
    <font>
      <b/>
      <sz val="8"/>
      <color indexed="16"/>
      <name val="Arial"/>
      <family val="2"/>
    </font>
    <font>
      <sz val="12"/>
      <color indexed="9"/>
      <name val="Arial"/>
      <family val="2"/>
    </font>
    <font>
      <b/>
      <u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theme="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i/>
      <sz val="10"/>
      <color theme="0"/>
      <name val="Script MT Bold"/>
      <family val="4"/>
    </font>
    <font>
      <b/>
      <sz val="18"/>
      <color rgb="FF004994"/>
      <name val="Arial"/>
      <family val="2"/>
    </font>
    <font>
      <i/>
      <sz val="8"/>
      <color rgb="FF004994"/>
      <name val="Arial"/>
      <family val="2"/>
    </font>
    <font>
      <b/>
      <vertAlign val="subscript"/>
      <sz val="10"/>
      <name val="Arial"/>
      <family val="2"/>
    </font>
    <font>
      <sz val="8"/>
      <color rgb="FF000000"/>
      <name val="Tahoma"/>
      <family val="2"/>
    </font>
    <font>
      <b/>
      <sz val="9"/>
      <color indexed="9"/>
      <name val="Arial"/>
      <family val="2"/>
    </font>
    <font>
      <vertAlign val="subscript"/>
      <sz val="10"/>
      <name val="Arial"/>
      <family val="2"/>
    </font>
    <font>
      <sz val="8"/>
      <color rgb="FF00499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DC8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0000"/>
        <bgColor indexed="64"/>
      </patternFill>
    </fill>
    <fill>
      <patternFill patternType="solid">
        <fgColor rgb="FF0095DB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51AE31"/>
        <bgColor indexed="64"/>
      </patternFill>
    </fill>
    <fill>
      <patternFill patternType="solid">
        <fgColor rgb="FF9C9C9C"/>
        <bgColor indexed="64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0" fillId="0" borderId="0" xfId="0" applyFill="1"/>
    <xf numFmtId="0" fontId="8" fillId="2" borderId="0" xfId="0" applyNumberFormat="1" applyFont="1" applyFill="1" applyAlignment="1" applyProtection="1"/>
    <xf numFmtId="0" fontId="9" fillId="2" borderId="0" xfId="0" applyNumberFormat="1" applyFont="1" applyFill="1" applyAlignment="1" applyProtection="1">
      <alignment horizontal="left"/>
    </xf>
    <xf numFmtId="0" fontId="9" fillId="2" borderId="0" xfId="0" applyNumberFormat="1" applyFont="1" applyFill="1" applyAlignment="1" applyProtection="1">
      <alignment horizontal="centerContinuous"/>
    </xf>
    <xf numFmtId="0" fontId="10" fillId="2" borderId="0" xfId="0" applyNumberFormat="1" applyFont="1" applyFill="1" applyAlignment="1" applyProtection="1"/>
    <xf numFmtId="0" fontId="9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>
      <alignment horizontal="left"/>
    </xf>
    <xf numFmtId="0" fontId="4" fillId="0" borderId="0" xfId="0" applyFont="1" applyFill="1"/>
    <xf numFmtId="0" fontId="4" fillId="3" borderId="0" xfId="0" applyFont="1" applyFill="1"/>
    <xf numFmtId="0" fontId="3" fillId="4" borderId="7" xfId="0" applyNumberFormat="1" applyFont="1" applyFill="1" applyBorder="1" applyAlignment="1" applyProtection="1">
      <alignment horizontal="center" vertical="center"/>
      <protection hidden="1"/>
    </xf>
    <xf numFmtId="0" fontId="4" fillId="4" borderId="7" xfId="0" applyNumberFormat="1" applyFont="1" applyFill="1" applyBorder="1" applyAlignment="1" applyProtection="1">
      <alignment vertical="center"/>
      <protection hidden="1"/>
    </xf>
    <xf numFmtId="0" fontId="3" fillId="4" borderId="18" xfId="0" applyNumberFormat="1" applyFont="1" applyFill="1" applyBorder="1" applyAlignment="1" applyProtection="1">
      <alignment horizontal="center" vertical="center"/>
      <protection hidden="1"/>
    </xf>
    <xf numFmtId="0" fontId="4" fillId="4" borderId="7" xfId="0" applyNumberFormat="1" applyFont="1" applyFill="1" applyBorder="1" applyAlignment="1" applyProtection="1">
      <alignment horizontal="center" vertical="center"/>
      <protection locked="0" hidden="1"/>
    </xf>
    <xf numFmtId="0" fontId="4" fillId="5" borderId="7" xfId="0" applyNumberFormat="1" applyFont="1" applyFill="1" applyBorder="1" applyAlignment="1" applyProtection="1">
      <alignment horizontal="left" vertical="center"/>
    </xf>
    <xf numFmtId="0" fontId="3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NumberFormat="1" applyFont="1" applyFill="1" applyBorder="1" applyAlignment="1" applyProtection="1">
      <alignment vertical="center"/>
      <protection hidden="1"/>
    </xf>
    <xf numFmtId="0" fontId="29" fillId="5" borderId="22" xfId="1" applyFont="1" applyFill="1" applyBorder="1" applyAlignment="1">
      <alignment horizontal="center" vertical="center" wrapText="1"/>
    </xf>
    <xf numFmtId="0" fontId="29" fillId="5" borderId="21" xfId="1" applyFont="1" applyFill="1" applyBorder="1" applyAlignment="1">
      <alignment horizontal="left" vertical="center" wrapText="1"/>
    </xf>
    <xf numFmtId="0" fontId="29" fillId="5" borderId="21" xfId="1" applyFont="1" applyFill="1" applyBorder="1" applyAlignment="1">
      <alignment horizontal="center" vertical="center" wrapText="1"/>
    </xf>
    <xf numFmtId="0" fontId="30" fillId="5" borderId="21" xfId="1" applyFont="1" applyFill="1" applyBorder="1" applyAlignment="1">
      <alignment horizontal="left" vertical="center" wrapText="1"/>
    </xf>
    <xf numFmtId="0" fontId="28" fillId="5" borderId="2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28" fillId="5" borderId="0" xfId="1" applyFont="1" applyFill="1" applyAlignment="1">
      <alignment horizontal="center" vertical="center" wrapText="1"/>
    </xf>
    <xf numFmtId="0" fontId="28" fillId="5" borderId="21" xfId="1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33" fillId="5" borderId="21" xfId="1" applyFont="1" applyFill="1" applyBorder="1" applyAlignment="1">
      <alignment horizontal="center" vertical="center"/>
    </xf>
    <xf numFmtId="0" fontId="33" fillId="5" borderId="0" xfId="1" applyFont="1" applyFill="1" applyAlignment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/>
      <protection hidden="1"/>
    </xf>
    <xf numFmtId="0" fontId="4" fillId="4" borderId="7" xfId="0" applyNumberFormat="1" applyFont="1" applyFill="1" applyBorder="1" applyAlignment="1" applyProtection="1">
      <alignment horizontal="left" vertical="center"/>
      <protection hidden="1"/>
    </xf>
    <xf numFmtId="0" fontId="27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5" borderId="0" xfId="1" applyFont="1" applyFill="1" applyAlignment="1">
      <alignment vertical="center"/>
    </xf>
    <xf numFmtId="0" fontId="25" fillId="8" borderId="24" xfId="1" applyFont="1" applyFill="1" applyBorder="1" applyAlignment="1">
      <alignment horizontal="left" vertical="center" wrapText="1"/>
    </xf>
    <xf numFmtId="0" fontId="25" fillId="8" borderId="25" xfId="1" applyFont="1" applyFill="1" applyBorder="1" applyAlignment="1">
      <alignment horizontal="left" vertical="center" wrapText="1"/>
    </xf>
    <xf numFmtId="0" fontId="26" fillId="8" borderId="25" xfId="1" applyFont="1" applyFill="1" applyBorder="1" applyAlignment="1">
      <alignment horizontal="left" vertical="center" wrapText="1"/>
    </xf>
    <xf numFmtId="1" fontId="25" fillId="8" borderId="25" xfId="1" applyNumberFormat="1" applyFont="1" applyFill="1" applyBorder="1" applyAlignment="1">
      <alignment horizontal="left" vertical="center" wrapText="1"/>
    </xf>
    <xf numFmtId="1" fontId="25" fillId="8" borderId="25" xfId="1" applyNumberFormat="1" applyFont="1" applyFill="1" applyBorder="1" applyAlignment="1">
      <alignment horizontal="center" vertical="center"/>
    </xf>
    <xf numFmtId="0" fontId="25" fillId="8" borderId="25" xfId="1" applyFont="1" applyFill="1" applyBorder="1" applyAlignment="1">
      <alignment horizontal="center" vertical="center"/>
    </xf>
    <xf numFmtId="0" fontId="28" fillId="6" borderId="7" xfId="1" applyFont="1" applyFill="1" applyBorder="1" applyAlignment="1">
      <alignment vertical="center"/>
    </xf>
    <xf numFmtId="0" fontId="25" fillId="8" borderId="22" xfId="1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22" fillId="5" borderId="0" xfId="0" applyFont="1" applyFill="1" applyAlignment="1">
      <alignment horizontal="center" vertical="center" wrapText="1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35" fillId="0" borderId="26" xfId="0" applyFont="1" applyFill="1" applyBorder="1" applyAlignment="1" applyProtection="1">
      <alignment horizontal="center" vertical="center"/>
      <protection hidden="1"/>
    </xf>
    <xf numFmtId="0" fontId="4" fillId="5" borderId="17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horizontal="left" vertical="center"/>
    </xf>
    <xf numFmtId="0" fontId="4" fillId="5" borderId="13" xfId="0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0" fontId="4" fillId="5" borderId="14" xfId="0" applyFont="1" applyFill="1" applyBorder="1" applyAlignment="1">
      <alignment horizontal="right" vertical="center"/>
    </xf>
    <xf numFmtId="0" fontId="3" fillId="4" borderId="3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right" vertical="center"/>
    </xf>
    <xf numFmtId="0" fontId="21" fillId="5" borderId="0" xfId="0" applyFont="1" applyFill="1" applyAlignment="1">
      <alignment vertical="center"/>
    </xf>
    <xf numFmtId="0" fontId="4" fillId="9" borderId="3" xfId="0" applyNumberFormat="1" applyFont="1" applyFill="1" applyBorder="1" applyAlignment="1" applyProtection="1">
      <alignment horizontal="center" vertical="center"/>
    </xf>
    <xf numFmtId="1" fontId="4" fillId="9" borderId="3" xfId="0" applyNumberFormat="1" applyFont="1" applyFill="1" applyBorder="1" applyAlignment="1" applyProtection="1">
      <alignment horizontal="center" vertical="center"/>
    </xf>
    <xf numFmtId="164" fontId="4" fillId="9" borderId="10" xfId="0" applyNumberFormat="1" applyFont="1" applyFill="1" applyBorder="1" applyAlignment="1" applyProtection="1">
      <alignment horizontal="center" vertical="center"/>
    </xf>
    <xf numFmtId="1" fontId="4" fillId="9" borderId="10" xfId="0" applyNumberFormat="1" applyFont="1" applyFill="1" applyBorder="1" applyAlignment="1" applyProtection="1">
      <alignment horizontal="center" vertical="center"/>
    </xf>
    <xf numFmtId="1" fontId="4" fillId="9" borderId="2" xfId="0" applyNumberFormat="1" applyFont="1" applyFill="1" applyBorder="1" applyAlignment="1" applyProtection="1">
      <alignment horizontal="center" vertical="center"/>
    </xf>
    <xf numFmtId="1" fontId="4" fillId="9" borderId="7" xfId="0" applyNumberFormat="1" applyFont="1" applyFill="1" applyBorder="1" applyAlignment="1" applyProtection="1">
      <alignment horizontal="center" vertical="center"/>
    </xf>
    <xf numFmtId="0" fontId="3" fillId="10" borderId="4" xfId="0" applyNumberFormat="1" applyFont="1" applyFill="1" applyBorder="1" applyAlignment="1" applyProtection="1">
      <alignment horizontal="center" vertical="center"/>
    </xf>
    <xf numFmtId="0" fontId="3" fillId="10" borderId="3" xfId="0" applyNumberFormat="1" applyFont="1" applyFill="1" applyBorder="1" applyAlignment="1" applyProtection="1">
      <alignment horizontal="center" vertical="center"/>
    </xf>
    <xf numFmtId="0" fontId="3" fillId="11" borderId="3" xfId="0" applyNumberFormat="1" applyFont="1" applyFill="1" applyBorder="1" applyAlignment="1" applyProtection="1">
      <alignment horizontal="center" vertical="center"/>
    </xf>
    <xf numFmtId="164" fontId="32" fillId="9" borderId="3" xfId="0" applyNumberFormat="1" applyFont="1" applyFill="1" applyBorder="1" applyAlignment="1" applyProtection="1">
      <alignment horizontal="center" vertical="center"/>
    </xf>
    <xf numFmtId="1" fontId="32" fillId="9" borderId="3" xfId="0" applyNumberFormat="1" applyFont="1" applyFill="1" applyBorder="1" applyAlignment="1" applyProtection="1">
      <alignment horizontal="center" vertical="center"/>
    </xf>
    <xf numFmtId="0" fontId="37" fillId="2" borderId="0" xfId="0" applyNumberFormat="1" applyFont="1" applyFill="1" applyAlignment="1" applyProtection="1">
      <alignment horizontal="right"/>
    </xf>
    <xf numFmtId="0" fontId="17" fillId="13" borderId="0" xfId="0" applyNumberFormat="1" applyFont="1" applyFill="1" applyAlignment="1" applyProtection="1"/>
    <xf numFmtId="0" fontId="18" fillId="13" borderId="0" xfId="0" applyNumberFormat="1" applyFont="1" applyFill="1" applyAlignment="1" applyProtection="1"/>
    <xf numFmtId="0" fontId="19" fillId="13" borderId="0" xfId="0" applyNumberFormat="1" applyFont="1" applyFill="1" applyAlignment="1" applyProtection="1"/>
    <xf numFmtId="0" fontId="18" fillId="13" borderId="0" xfId="0" applyNumberFormat="1" applyFont="1" applyFill="1" applyAlignment="1" applyProtection="1">
      <alignment horizontal="center"/>
    </xf>
    <xf numFmtId="0" fontId="20" fillId="13" borderId="0" xfId="0" applyNumberFormat="1" applyFont="1" applyFill="1" applyAlignment="1" applyProtection="1">
      <alignment vertical="center" wrapText="1"/>
    </xf>
    <xf numFmtId="0" fontId="3" fillId="12" borderId="0" xfId="0" applyNumberFormat="1" applyFont="1" applyFill="1" applyBorder="1" applyAlignment="1" applyProtection="1">
      <alignment horizontal="center" vertical="center"/>
    </xf>
    <xf numFmtId="0" fontId="4" fillId="13" borderId="0" xfId="0" applyNumberFormat="1" applyFont="1" applyFill="1" applyBorder="1" applyAlignment="1" applyProtection="1">
      <alignment vertical="center"/>
    </xf>
    <xf numFmtId="0" fontId="19" fillId="13" borderId="0" xfId="0" applyNumberFormat="1" applyFont="1" applyFill="1" applyBorder="1" applyAlignment="1" applyProtection="1">
      <alignment horizontal="center" vertical="center"/>
    </xf>
    <xf numFmtId="0" fontId="19" fillId="13" borderId="0" xfId="0" applyNumberFormat="1" applyFont="1" applyFill="1" applyBorder="1" applyAlignment="1" applyProtection="1"/>
    <xf numFmtId="0" fontId="4" fillId="7" borderId="4" xfId="0" applyNumberFormat="1" applyFont="1" applyFill="1" applyBorder="1" applyAlignment="1" applyProtection="1">
      <alignment vertical="center"/>
      <protection locked="0"/>
    </xf>
    <xf numFmtId="0" fontId="4" fillId="7" borderId="21" xfId="0" applyNumberFormat="1" applyFont="1" applyFill="1" applyBorder="1" applyAlignment="1" applyProtection="1">
      <alignment vertical="center"/>
      <protection locked="0"/>
    </xf>
    <xf numFmtId="0" fontId="17" fillId="13" borderId="0" xfId="0" applyNumberFormat="1" applyFont="1" applyFill="1" applyBorder="1" applyAlignment="1" applyProtection="1"/>
    <xf numFmtId="0" fontId="16" fillId="13" borderId="0" xfId="0" applyNumberFormat="1" applyFont="1" applyFill="1" applyAlignment="1" applyProtection="1"/>
    <xf numFmtId="0" fontId="8" fillId="13" borderId="0" xfId="0" applyNumberFormat="1" applyFont="1" applyFill="1" applyAlignment="1" applyProtection="1"/>
    <xf numFmtId="0" fontId="15" fillId="13" borderId="0" xfId="0" applyNumberFormat="1" applyFont="1" applyFill="1" applyBorder="1" applyAlignment="1" applyProtection="1"/>
    <xf numFmtId="0" fontId="15" fillId="13" borderId="0" xfId="0" applyNumberFormat="1" applyFont="1" applyFill="1" applyBorder="1" applyAlignment="1" applyProtection="1">
      <alignment horizontal="centerContinuous"/>
    </xf>
    <xf numFmtId="0" fontId="8" fillId="13" borderId="0" xfId="0" applyNumberFormat="1" applyFont="1" applyFill="1" applyAlignment="1" applyProtection="1">
      <alignment horizontal="center"/>
    </xf>
    <xf numFmtId="0" fontId="11" fillId="13" borderId="0" xfId="0" applyNumberFormat="1" applyFont="1" applyFill="1" applyAlignment="1" applyProtection="1">
      <alignment horizontal="left" vertical="center"/>
    </xf>
    <xf numFmtId="0" fontId="14" fillId="13" borderId="0" xfId="0" applyNumberFormat="1" applyFont="1" applyFill="1" applyBorder="1" applyAlignment="1" applyProtection="1"/>
    <xf numFmtId="0" fontId="19" fillId="13" borderId="0" xfId="0" applyNumberFormat="1" applyFont="1" applyFill="1" applyAlignment="1" applyProtection="1">
      <alignment vertical="top"/>
    </xf>
    <xf numFmtId="0" fontId="13" fillId="13" borderId="0" xfId="0" applyNumberFormat="1" applyFont="1" applyFill="1" applyBorder="1" applyAlignment="1" applyProtection="1">
      <alignment vertical="center"/>
    </xf>
    <xf numFmtId="0" fontId="12" fillId="13" borderId="0" xfId="0" applyNumberFormat="1" applyFont="1" applyFill="1" applyBorder="1" applyAlignment="1" applyProtection="1"/>
    <xf numFmtId="164" fontId="15" fillId="13" borderId="0" xfId="0" applyNumberFormat="1" applyFont="1" applyFill="1" applyBorder="1" applyAlignment="1" applyProtection="1">
      <alignment horizontal="centerContinuous"/>
    </xf>
    <xf numFmtId="164" fontId="19" fillId="13" borderId="0" xfId="0" applyNumberFormat="1" applyFont="1" applyFill="1" applyBorder="1" applyAlignment="1" applyProtection="1">
      <alignment horizontal="centerContinuous"/>
    </xf>
    <xf numFmtId="0" fontId="3" fillId="12" borderId="5" xfId="0" applyNumberFormat="1" applyFont="1" applyFill="1" applyBorder="1" applyAlignment="1" applyProtection="1">
      <alignment horizontal="center" vertical="center"/>
    </xf>
    <xf numFmtId="0" fontId="3" fillId="12" borderId="6" xfId="0" applyNumberFormat="1" applyFont="1" applyFill="1" applyBorder="1" applyAlignment="1" applyProtection="1">
      <alignment horizontal="center" vertical="center"/>
    </xf>
    <xf numFmtId="0" fontId="4" fillId="7" borderId="30" xfId="0" applyNumberFormat="1" applyFont="1" applyFill="1" applyBorder="1" applyAlignment="1" applyProtection="1">
      <alignment vertical="center"/>
      <protection locked="0"/>
    </xf>
    <xf numFmtId="0" fontId="4" fillId="7" borderId="31" xfId="0" applyNumberFormat="1" applyFont="1" applyFill="1" applyBorder="1" applyAlignment="1" applyProtection="1">
      <alignment vertical="center"/>
      <protection locked="0"/>
    </xf>
    <xf numFmtId="0" fontId="4" fillId="13" borderId="0" xfId="0" applyNumberFormat="1" applyFont="1" applyFill="1" applyAlignment="1" applyProtection="1">
      <alignment vertical="top"/>
    </xf>
    <xf numFmtId="0" fontId="4" fillId="5" borderId="30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4" fillId="5" borderId="7" xfId="0" applyNumberFormat="1" applyFont="1" applyFill="1" applyBorder="1" applyAlignment="1" applyProtection="1">
      <alignment horizontal="left" vertical="center" wrapText="1"/>
    </xf>
    <xf numFmtId="0" fontId="25" fillId="8" borderId="31" xfId="1" applyFont="1" applyFill="1" applyBorder="1" applyAlignment="1">
      <alignment horizontal="left" vertical="center" wrapText="1"/>
    </xf>
    <xf numFmtId="0" fontId="30" fillId="5" borderId="21" xfId="1" applyFont="1" applyFill="1" applyBorder="1" applyAlignment="1">
      <alignment horizontal="center" vertical="center" wrapText="1"/>
    </xf>
    <xf numFmtId="0" fontId="25" fillId="8" borderId="31" xfId="1" applyFont="1" applyFill="1" applyBorder="1" applyAlignment="1">
      <alignment horizontal="center" vertical="center" wrapText="1"/>
    </xf>
    <xf numFmtId="0" fontId="31" fillId="12" borderId="4" xfId="0" applyNumberFormat="1" applyFont="1" applyFill="1" applyBorder="1" applyAlignment="1" applyProtection="1">
      <alignment horizontal="center" vertical="center"/>
    </xf>
    <xf numFmtId="0" fontId="31" fillId="12" borderId="21" xfId="0" applyNumberFormat="1" applyFont="1" applyFill="1" applyBorder="1" applyAlignment="1" applyProtection="1">
      <alignment horizontal="center" vertical="center"/>
    </xf>
    <xf numFmtId="0" fontId="17" fillId="13" borderId="0" xfId="0" applyFont="1" applyFill="1" applyProtection="1"/>
    <xf numFmtId="0" fontId="0" fillId="13" borderId="0" xfId="0" applyFill="1" applyProtection="1"/>
    <xf numFmtId="0" fontId="16" fillId="13" borderId="0" xfId="0" applyFont="1" applyFill="1" applyBorder="1" applyAlignment="1" applyProtection="1">
      <alignment horizontal="center" vertical="center"/>
    </xf>
    <xf numFmtId="0" fontId="3" fillId="12" borderId="27" xfId="0" applyNumberFormat="1" applyFont="1" applyFill="1" applyBorder="1" applyAlignment="1" applyProtection="1">
      <alignment horizontal="center" vertical="center" wrapText="1"/>
    </xf>
    <xf numFmtId="0" fontId="3" fillId="12" borderId="14" xfId="0" applyNumberFormat="1" applyFont="1" applyFill="1" applyBorder="1" applyAlignment="1" applyProtection="1">
      <alignment horizontal="center" vertical="center"/>
    </xf>
    <xf numFmtId="0" fontId="3" fillId="12" borderId="15" xfId="0" applyNumberFormat="1" applyFont="1" applyFill="1" applyBorder="1" applyAlignment="1" applyProtection="1">
      <alignment horizontal="center" vertical="center"/>
    </xf>
    <xf numFmtId="0" fontId="3" fillId="12" borderId="16" xfId="0" applyNumberFormat="1" applyFont="1" applyFill="1" applyBorder="1" applyAlignment="1" applyProtection="1">
      <alignment horizontal="center" vertical="center"/>
    </xf>
    <xf numFmtId="0" fontId="3" fillId="12" borderId="23" xfId="0" applyNumberFormat="1" applyFont="1" applyFill="1" applyBorder="1" applyAlignment="1" applyProtection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center" vertical="center" wrapText="1"/>
    </xf>
    <xf numFmtId="0" fontId="3" fillId="12" borderId="3" xfId="0" applyNumberFormat="1" applyFont="1" applyFill="1" applyBorder="1" applyAlignment="1" applyProtection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center" vertical="center"/>
    </xf>
    <xf numFmtId="0" fontId="3" fillId="12" borderId="3" xfId="0" applyNumberFormat="1" applyFont="1" applyFill="1" applyBorder="1" applyAlignment="1" applyProtection="1">
      <alignment horizontal="center" vertical="center"/>
    </xf>
    <xf numFmtId="0" fontId="42" fillId="13" borderId="0" xfId="0" applyNumberFormat="1" applyFont="1" applyFill="1" applyBorder="1" applyAlignment="1" applyProtection="1">
      <alignment horizontal="left" wrapText="1"/>
    </xf>
    <xf numFmtId="0" fontId="36" fillId="2" borderId="0" xfId="0" applyNumberFormat="1" applyFont="1" applyFill="1" applyAlignment="1" applyProtection="1">
      <alignment horizontal="center" vertical="center"/>
    </xf>
    <xf numFmtId="165" fontId="6" fillId="6" borderId="28" xfId="0" applyNumberFormat="1" applyFont="1" applyFill="1" applyBorder="1" applyAlignment="1" applyProtection="1">
      <alignment horizontal="center" vertical="center" wrapText="1"/>
      <protection locked="0"/>
    </xf>
    <xf numFmtId="165" fontId="6" fillId="6" borderId="29" xfId="0" applyNumberFormat="1" applyFont="1" applyFill="1" applyBorder="1" applyAlignment="1" applyProtection="1">
      <alignment horizontal="center" vertical="center" wrapText="1"/>
      <protection locked="0"/>
    </xf>
    <xf numFmtId="1" fontId="3" fillId="12" borderId="23" xfId="0" applyNumberFormat="1" applyFont="1" applyFill="1" applyBorder="1" applyAlignment="1" applyProtection="1">
      <alignment horizontal="center" vertical="top" wrapText="1"/>
    </xf>
    <xf numFmtId="1" fontId="3" fillId="12" borderId="2" xfId="0" applyNumberFormat="1" applyFont="1" applyFill="1" applyBorder="1" applyAlignment="1" applyProtection="1">
      <alignment horizontal="center" vertical="top"/>
    </xf>
    <xf numFmtId="1" fontId="3" fillId="12" borderId="3" xfId="0" applyNumberFormat="1" applyFont="1" applyFill="1" applyBorder="1" applyAlignment="1" applyProtection="1">
      <alignment horizontal="center" vertical="top"/>
    </xf>
    <xf numFmtId="0" fontId="3" fillId="12" borderId="23" xfId="0" applyNumberFormat="1" applyFont="1" applyFill="1" applyBorder="1" applyAlignment="1" applyProtection="1">
      <alignment horizontal="center" vertical="top" wrapText="1"/>
    </xf>
    <xf numFmtId="0" fontId="3" fillId="12" borderId="2" xfId="0" applyNumberFormat="1" applyFont="1" applyFill="1" applyBorder="1" applyAlignment="1" applyProtection="1">
      <alignment horizontal="center" vertical="top"/>
    </xf>
    <xf numFmtId="0" fontId="3" fillId="12" borderId="3" xfId="0" applyNumberFormat="1" applyFont="1" applyFill="1" applyBorder="1" applyAlignment="1" applyProtection="1">
      <alignment horizontal="center" vertical="top"/>
    </xf>
    <xf numFmtId="0" fontId="3" fillId="12" borderId="0" xfId="0" applyNumberFormat="1" applyFont="1" applyFill="1" applyBorder="1" applyAlignment="1" applyProtection="1">
      <alignment horizontal="left" vertical="center" wrapText="1"/>
    </xf>
    <xf numFmtId="0" fontId="4" fillId="9" borderId="15" xfId="0" applyFont="1" applyFill="1" applyBorder="1" applyAlignment="1" applyProtection="1">
      <alignment horizontal="center" vertical="center"/>
    </xf>
    <xf numFmtId="0" fontId="4" fillId="9" borderId="32" xfId="0" applyFont="1" applyFill="1" applyBorder="1" applyAlignment="1" applyProtection="1">
      <alignment horizontal="center" vertical="center"/>
    </xf>
    <xf numFmtId="0" fontId="3" fillId="11" borderId="27" xfId="0" applyNumberFormat="1" applyFont="1" applyFill="1" applyBorder="1" applyAlignment="1" applyProtection="1">
      <alignment horizontal="center" vertical="center" wrapText="1"/>
    </xf>
    <xf numFmtId="0" fontId="3" fillId="11" borderId="14" xfId="0" applyNumberFormat="1" applyFont="1" applyFill="1" applyBorder="1" applyAlignment="1" applyProtection="1">
      <alignment horizontal="center" vertical="center"/>
    </xf>
    <xf numFmtId="0" fontId="3" fillId="11" borderId="15" xfId="0" applyNumberFormat="1" applyFont="1" applyFill="1" applyBorder="1" applyAlignment="1" applyProtection="1">
      <alignment horizontal="center" vertical="center"/>
    </xf>
    <xf numFmtId="0" fontId="3" fillId="11" borderId="16" xfId="0" applyNumberFormat="1" applyFont="1" applyFill="1" applyBorder="1" applyAlignment="1" applyProtection="1">
      <alignment horizontal="center" vertical="center"/>
    </xf>
    <xf numFmtId="0" fontId="4" fillId="13" borderId="0" xfId="0" applyNumberFormat="1" applyFont="1" applyFill="1" applyBorder="1" applyAlignment="1" applyProtection="1">
      <alignment horizontal="left" vertical="top" wrapText="1"/>
    </xf>
    <xf numFmtId="0" fontId="3" fillId="12" borderId="0" xfId="0" applyNumberFormat="1" applyFont="1" applyFill="1" applyBorder="1" applyAlignment="1" applyProtection="1">
      <alignment horizontal="right" vertical="center"/>
    </xf>
    <xf numFmtId="0" fontId="3" fillId="10" borderId="27" xfId="0" applyNumberFormat="1" applyFont="1" applyFill="1" applyBorder="1" applyAlignment="1" applyProtection="1">
      <alignment horizontal="center" vertical="center" wrapText="1"/>
    </xf>
    <xf numFmtId="0" fontId="3" fillId="10" borderId="14" xfId="0" applyNumberFormat="1" applyFont="1" applyFill="1" applyBorder="1" applyAlignment="1" applyProtection="1">
      <alignment horizontal="center" vertical="center"/>
    </xf>
    <xf numFmtId="0" fontId="3" fillId="10" borderId="15" xfId="0" applyNumberFormat="1" applyFont="1" applyFill="1" applyBorder="1" applyAlignment="1" applyProtection="1">
      <alignment horizontal="center" vertical="center"/>
    </xf>
    <xf numFmtId="0" fontId="3" fillId="10" borderId="16" xfId="0" applyNumberFormat="1" applyFont="1" applyFill="1" applyBorder="1" applyAlignment="1" applyProtection="1">
      <alignment horizontal="center" vertical="center"/>
    </xf>
    <xf numFmtId="0" fontId="40" fillId="13" borderId="0" xfId="0" applyNumberFormat="1" applyFont="1" applyFill="1" applyBorder="1" applyAlignment="1" applyProtection="1">
      <alignment horizontal="center" vertical="center" wrapText="1"/>
    </xf>
  </cellXfs>
  <cellStyles count="2">
    <cellStyle name="Normal 2" xfId="1"/>
    <cellStyle name="Standard" xfId="0" builtinId="0"/>
  </cellStyles>
  <dxfs count="5">
    <dxf>
      <font>
        <color auto="1"/>
      </font>
      <fill>
        <patternFill>
          <bgColor rgb="FFFFCC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indexed="9"/>
      </font>
      <fill>
        <patternFill>
          <bgColor rgb="FFD40F1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CCCCCC"/>
        </patternFill>
      </fill>
      <border>
        <left/>
        <right/>
        <top/>
        <bottom/>
      </border>
    </dxf>
    <dxf>
      <fill>
        <patternFill>
          <bgColor rgb="FF51AE3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</dxf>
  </dxfs>
  <tableStyles count="0" defaultTableStyle="TableStyleMedium2" defaultPivotStyle="PivotStyleLight16"/>
  <colors>
    <mruColors>
      <color rgb="FF004994"/>
      <color rgb="FFCCCCCC"/>
      <color rgb="FF51AE31"/>
      <color rgb="FFD40F14"/>
      <color rgb="FFFFCC00"/>
      <color rgb="FF9C9C9C"/>
      <color rgb="FF0095DB"/>
      <color rgb="FF004930"/>
      <color rgb="FFAFCA06"/>
      <color rgb="FFA41F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CheckBox" fmlaLink="$AD$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28575</xdr:rowOff>
        </xdr:from>
        <xdr:to>
          <xdr:col>15</xdr:col>
          <xdr:colOff>19050</xdr:colOff>
          <xdr:row>19</xdr:row>
          <xdr:rowOff>209550</xdr:rowOff>
        </xdr:to>
        <xdr:sp macro="" textlink="">
          <xdr:nvSpPr>
            <xdr:cNvPr id="7174" name="Button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Anzeigegröße 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276225</xdr:rowOff>
        </xdr:from>
        <xdr:to>
          <xdr:col>15</xdr:col>
          <xdr:colOff>19050</xdr:colOff>
          <xdr:row>19</xdr:row>
          <xdr:rowOff>495300</xdr:rowOff>
        </xdr:to>
        <xdr:sp macro="" textlink="">
          <xdr:nvSpPr>
            <xdr:cNvPr id="7175" name="Button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zurücksetzen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20</xdr:row>
          <xdr:rowOff>47625</xdr:rowOff>
        </xdr:from>
        <xdr:to>
          <xdr:col>15</xdr:col>
          <xdr:colOff>19050</xdr:colOff>
          <xdr:row>21</xdr:row>
          <xdr:rowOff>9525</xdr:rowOff>
        </xdr:to>
        <xdr:sp macro="" textlink="">
          <xdr:nvSpPr>
            <xdr:cNvPr id="7260" name="Button 9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Druckvorschau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71086</xdr:colOff>
      <xdr:row>1</xdr:row>
      <xdr:rowOff>73268</xdr:rowOff>
    </xdr:from>
    <xdr:to>
      <xdr:col>4</xdr:col>
      <xdr:colOff>102944</xdr:colOff>
      <xdr:row>2</xdr:row>
      <xdr:rowOff>60561</xdr:rowOff>
    </xdr:to>
    <xdr:pic>
      <xdr:nvPicPr>
        <xdr:cNvPr id="12" name="shp_Logo_IF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43" y="189225"/>
          <a:ext cx="2969743" cy="6167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16</xdr:row>
          <xdr:rowOff>9525</xdr:rowOff>
        </xdr:from>
        <xdr:to>
          <xdr:col>3</xdr:col>
          <xdr:colOff>180975</xdr:colOff>
          <xdr:row>17</xdr:row>
          <xdr:rowOff>104775</xdr:rowOff>
        </xdr:to>
        <xdr:sp macro="" textlink="">
          <xdr:nvSpPr>
            <xdr:cNvPr id="7381" name="chk_percentil75" hidden="1">
              <a:extLst>
                <a:ext uri="{63B3BB69-23CF-44E3-9099-C40C66FF867C}">
                  <a14:compatExt spid="_x0000_s7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reduzierter Überlappungsbereich 75. Perzentil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102053</xdr:colOff>
      <xdr:row>18</xdr:row>
      <xdr:rowOff>93548</xdr:rowOff>
    </xdr:from>
    <xdr:to>
      <xdr:col>12</xdr:col>
      <xdr:colOff>8503</xdr:colOff>
      <xdr:row>22</xdr:row>
      <xdr:rowOff>136070</xdr:rowOff>
    </xdr:to>
    <xdr:sp macro="" textlink="">
      <xdr:nvSpPr>
        <xdr:cNvPr id="2" name="txt_Info"/>
        <xdr:cNvSpPr txBox="1"/>
      </xdr:nvSpPr>
      <xdr:spPr>
        <a:xfrm>
          <a:off x="102053" y="4260736"/>
          <a:ext cx="6624977" cy="10205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-- Aktive</a:t>
          </a:r>
          <a:r>
            <a:rPr lang="de-DE" sz="1100" baseline="0"/>
            <a:t> Inhalte müssen aktiviert sein --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CR31"/>
  <sheetViews>
    <sheetView showGridLines="0" showZeros="0" tabSelected="1" showOutlineSymbols="0" zoomScale="110" zoomScaleNormal="110" workbookViewId="0">
      <selection activeCell="C11" sqref="C11"/>
    </sheetView>
  </sheetViews>
  <sheetFormatPr baseColWidth="10" defaultColWidth="0" defaultRowHeight="15" zeroHeight="1" x14ac:dyDescent="0.2"/>
  <cols>
    <col min="1" max="1" width="1.33203125" style="1" customWidth="1"/>
    <col min="2" max="2" width="1.77734375" style="1" customWidth="1"/>
    <col min="3" max="3" width="22.33203125" customWidth="1"/>
    <col min="4" max="4" width="10.33203125" customWidth="1"/>
    <col min="5" max="5" width="1.44140625" style="1" customWidth="1"/>
    <col min="6" max="6" width="9" customWidth="1"/>
    <col min="7" max="7" width="1.44140625" customWidth="1"/>
    <col min="8" max="9" width="7.33203125" customWidth="1"/>
    <col min="10" max="10" width="1.44140625" customWidth="1"/>
    <col min="11" max="12" width="7.21875" customWidth="1"/>
    <col min="13" max="13" width="1.44140625" customWidth="1"/>
    <col min="14" max="15" width="7.21875" customWidth="1"/>
    <col min="16" max="16" width="1.33203125" customWidth="1"/>
    <col min="17" max="17" width="10.33203125" customWidth="1"/>
    <col min="18" max="18" width="1.33203125" customWidth="1"/>
    <col min="19" max="19" width="10.33203125" customWidth="1"/>
    <col min="20" max="20" width="1.33203125" style="1" customWidth="1"/>
    <col min="21" max="27" width="10.109375" style="8" hidden="1" customWidth="1"/>
    <col min="28" max="30" width="11.33203125" style="8" hidden="1" customWidth="1"/>
    <col min="31" max="32" width="35.21875" style="8" hidden="1" customWidth="1"/>
    <col min="33" max="34" width="11.33203125" style="8" hidden="1" customWidth="1"/>
    <col min="35" max="36" width="35.21875" style="8" hidden="1" customWidth="1"/>
    <col min="37" max="6856" width="0" style="8" hidden="1" customWidth="1"/>
    <col min="6857" max="16384" width="10.6640625" style="8" hidden="1"/>
  </cols>
  <sheetData>
    <row r="1" spans="1:31" ht="9" customHeight="1" x14ac:dyDescent="0.2">
      <c r="A1" s="81"/>
      <c r="B1" s="81"/>
      <c r="C1" s="81"/>
      <c r="D1" s="81"/>
      <c r="E1" s="81"/>
      <c r="F1" s="8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81"/>
    </row>
    <row r="2" spans="1:31" ht="49.5" customHeight="1" x14ac:dyDescent="0.35">
      <c r="A2" s="81"/>
      <c r="B2" s="3"/>
      <c r="C2" s="3"/>
      <c r="D2" s="3"/>
      <c r="E2" s="3"/>
      <c r="F2" s="131" t="s">
        <v>16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81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2.75" customHeight="1" x14ac:dyDescent="0.35">
      <c r="A3" s="82"/>
      <c r="B3" s="2"/>
      <c r="C3" s="2"/>
      <c r="D3" s="3"/>
      <c r="E3" s="3"/>
      <c r="F3" s="3"/>
      <c r="G3" s="4"/>
      <c r="H3" s="4"/>
      <c r="I3" s="5"/>
      <c r="J3" s="2"/>
      <c r="K3" s="2"/>
      <c r="L3" s="6"/>
      <c r="M3" s="2"/>
      <c r="N3" s="5"/>
      <c r="O3" s="5"/>
      <c r="P3" s="5"/>
      <c r="Q3" s="5"/>
      <c r="R3" s="7"/>
      <c r="S3" s="80" t="s">
        <v>43</v>
      </c>
      <c r="T3" s="118"/>
      <c r="U3" s="57" t="s">
        <v>11</v>
      </c>
      <c r="V3" s="110"/>
      <c r="W3" s="110"/>
      <c r="X3" s="110"/>
      <c r="Y3" s="58"/>
      <c r="Z3" s="132">
        <v>43308.5781712963</v>
      </c>
      <c r="AA3" s="133"/>
      <c r="AB3" s="57"/>
      <c r="AC3" s="59" t="s">
        <v>30</v>
      </c>
      <c r="AD3" s="13" t="b">
        <v>0</v>
      </c>
      <c r="AE3" s="60"/>
    </row>
    <row r="4" spans="1:31" ht="9" customHeight="1" x14ac:dyDescent="0.25">
      <c r="A4" s="82"/>
      <c r="B4" s="82"/>
      <c r="C4" s="82"/>
      <c r="D4" s="84"/>
      <c r="E4" s="84"/>
      <c r="F4" s="84"/>
      <c r="G4" s="84"/>
      <c r="H4" s="84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8.75" customHeight="1" x14ac:dyDescent="0.25">
      <c r="A5" s="82"/>
      <c r="B5" s="86"/>
      <c r="C5" s="148" t="s">
        <v>95</v>
      </c>
      <c r="D5" s="148"/>
      <c r="E5" s="87"/>
      <c r="F5" s="90"/>
      <c r="G5" s="91"/>
      <c r="H5" s="91"/>
      <c r="I5" s="91"/>
      <c r="J5" s="91"/>
      <c r="K5" s="91"/>
      <c r="L5" s="91"/>
      <c r="M5" s="91"/>
      <c r="N5" s="91"/>
      <c r="O5" s="91"/>
      <c r="P5" s="82"/>
      <c r="Q5" s="140" t="s">
        <v>17</v>
      </c>
      <c r="R5" s="119"/>
      <c r="S5" s="141" t="str">
        <f>IF(HSE_CalcDate="","",TEXT(HSE_CalcDate,"tt.MM.jjjj"))</f>
        <v>27.07.2018</v>
      </c>
      <c r="T5" s="82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8.75" customHeight="1" x14ac:dyDescent="0.25">
      <c r="A6" s="82"/>
      <c r="B6" s="86"/>
      <c r="C6" s="148"/>
      <c r="D6" s="148"/>
      <c r="E6" s="87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82"/>
      <c r="Q6" s="140"/>
      <c r="R6" s="119"/>
      <c r="S6" s="142"/>
      <c r="T6" s="82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7.15" customHeight="1" x14ac:dyDescent="0.25">
      <c r="A7" s="82"/>
      <c r="B7" s="82"/>
      <c r="C7" s="82"/>
      <c r="D7" s="84"/>
      <c r="E7" s="84"/>
      <c r="F7" s="84"/>
      <c r="G7" s="84"/>
      <c r="H7" s="84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25.5" customHeight="1" x14ac:dyDescent="0.25">
      <c r="A8" s="83"/>
      <c r="B8" s="121" t="s">
        <v>29</v>
      </c>
      <c r="C8" s="122"/>
      <c r="D8" s="125" t="s">
        <v>20</v>
      </c>
      <c r="E8" s="88"/>
      <c r="F8" s="125" t="s">
        <v>28</v>
      </c>
      <c r="G8" s="84"/>
      <c r="H8" s="143" t="s">
        <v>21</v>
      </c>
      <c r="I8" s="144"/>
      <c r="J8" s="82"/>
      <c r="K8" s="149" t="s">
        <v>22</v>
      </c>
      <c r="L8" s="150"/>
      <c r="M8" s="82"/>
      <c r="N8" s="121" t="s">
        <v>25</v>
      </c>
      <c r="O8" s="122"/>
      <c r="P8" s="82"/>
      <c r="Q8" s="125" t="s">
        <v>24</v>
      </c>
      <c r="R8" s="82"/>
      <c r="S8" s="125" t="s">
        <v>23</v>
      </c>
      <c r="T8" s="93"/>
      <c r="U8" s="61"/>
      <c r="V8" s="61"/>
      <c r="W8" s="61"/>
      <c r="X8" s="61"/>
      <c r="Y8" s="61"/>
      <c r="Z8" s="61"/>
      <c r="AA8" s="61"/>
      <c r="AB8" s="61"/>
      <c r="AC8" s="61"/>
      <c r="AD8" s="61"/>
      <c r="AE8" s="60"/>
    </row>
    <row r="9" spans="1:31" ht="26.25" customHeight="1" x14ac:dyDescent="0.25">
      <c r="A9" s="83"/>
      <c r="B9" s="123"/>
      <c r="C9" s="124"/>
      <c r="D9" s="126"/>
      <c r="E9" s="88"/>
      <c r="F9" s="126"/>
      <c r="G9" s="84"/>
      <c r="H9" s="145"/>
      <c r="I9" s="146"/>
      <c r="J9" s="82"/>
      <c r="K9" s="151"/>
      <c r="L9" s="152"/>
      <c r="M9" s="82"/>
      <c r="N9" s="123"/>
      <c r="O9" s="124"/>
      <c r="P9" s="82"/>
      <c r="Q9" s="126"/>
      <c r="R9" s="82"/>
      <c r="S9" s="128"/>
      <c r="T9" s="93"/>
      <c r="U9" s="112" t="s">
        <v>32</v>
      </c>
      <c r="V9" s="112" t="s">
        <v>31</v>
      </c>
      <c r="W9" s="112" t="s">
        <v>181</v>
      </c>
      <c r="X9" s="112"/>
      <c r="Y9" s="14" t="s">
        <v>7</v>
      </c>
      <c r="Z9" s="14" t="s">
        <v>10</v>
      </c>
      <c r="AA9" s="14" t="s">
        <v>8</v>
      </c>
      <c r="AB9" s="14" t="s">
        <v>12</v>
      </c>
      <c r="AC9" s="14" t="s">
        <v>12</v>
      </c>
      <c r="AD9" s="14" t="s">
        <v>0</v>
      </c>
      <c r="AE9" s="60"/>
    </row>
    <row r="10" spans="1:31" ht="15" customHeight="1" x14ac:dyDescent="0.25">
      <c r="A10" s="83"/>
      <c r="B10" s="116"/>
      <c r="C10" s="117"/>
      <c r="D10" s="127"/>
      <c r="E10" s="88"/>
      <c r="F10" s="127"/>
      <c r="G10" s="84"/>
      <c r="H10" s="77" t="s">
        <v>18</v>
      </c>
      <c r="I10" s="77" t="s">
        <v>19</v>
      </c>
      <c r="J10" s="82"/>
      <c r="K10" s="75" t="s">
        <v>18</v>
      </c>
      <c r="L10" s="76" t="s">
        <v>19</v>
      </c>
      <c r="M10" s="82"/>
      <c r="N10" s="105" t="s">
        <v>18</v>
      </c>
      <c r="O10" s="106" t="s">
        <v>19</v>
      </c>
      <c r="P10" s="82"/>
      <c r="Q10" s="127"/>
      <c r="R10" s="82"/>
      <c r="S10" s="129"/>
      <c r="T10" s="93"/>
      <c r="U10" s="14"/>
      <c r="V10" s="14"/>
      <c r="W10" s="14"/>
      <c r="X10" s="14"/>
      <c r="Y10" s="14"/>
      <c r="Z10" s="14"/>
      <c r="AA10" s="14"/>
      <c r="AB10" s="14" t="s">
        <v>13</v>
      </c>
      <c r="AC10" s="14" t="s">
        <v>14</v>
      </c>
      <c r="AD10" s="14"/>
      <c r="AE10" s="60"/>
    </row>
    <row r="11" spans="1:31" ht="20.45" customHeight="1" x14ac:dyDescent="0.2">
      <c r="A11" s="83"/>
      <c r="B11" s="56"/>
      <c r="C11" s="55"/>
      <c r="D11" s="26"/>
      <c r="E11" s="120"/>
      <c r="F11" s="70" t="str">
        <f t="shared" ref="F11:F16" si="0">IF(D11&lt;=0,"",(2*D11*D11))</f>
        <v/>
      </c>
      <c r="G11" s="97"/>
      <c r="H11" s="69" t="str">
        <f t="shared" ref="H11:H16" si="1">IF(D11&lt;=0,"",IF(AB11&gt;=24,"&gt;24",TRUNC(AB11)))</f>
        <v/>
      </c>
      <c r="I11" s="70" t="str">
        <f t="shared" ref="I11:I16" si="2">IF(D11&lt;=0,"",IF(AB11&gt;=24,"",(AB11-H11)*60))</f>
        <v/>
      </c>
      <c r="J11" s="94"/>
      <c r="K11" s="69" t="str">
        <f t="shared" ref="K11:K16" si="3">IF(D11&lt;=0,"",IF(AC11&gt;=24,"&gt;24",TRUNC(AC11)))</f>
        <v/>
      </c>
      <c r="L11" s="70" t="str">
        <f t="shared" ref="L11:L16" si="4">IF(D11&lt;=0,"",IF(AC11&gt;=24,"",(AC11-K11)*60))</f>
        <v/>
      </c>
      <c r="M11" s="94"/>
      <c r="N11" s="27"/>
      <c r="O11" s="28"/>
      <c r="P11" s="94"/>
      <c r="Q11" s="71" t="str">
        <f t="shared" ref="Q11:Q16" si="5">IF(OR(D11&lt;=0,AD11&lt;=0, AD11&gt;1440),"",(D11*(AD11^0.5)/21.9))</f>
        <v/>
      </c>
      <c r="R11" s="94"/>
      <c r="S11" s="72" t="str">
        <f t="shared" ref="S11:S16" si="6">IF(Q11="","",VALUE(FIXED((Q11^2)*100/6.25,0,TRUE)))</f>
        <v/>
      </c>
      <c r="T11" s="83"/>
      <c r="U11" s="10" t="e">
        <f>ROUND(INDEX(HSEToolsLookupValues,MATCH('HAV Kennwertrechner'!C11,HSEToolLookupNames,0),1),0)</f>
        <v>#N/A</v>
      </c>
      <c r="V11" s="10" t="e">
        <f>ROUND(INDEX(HSEToolsLookupValues75,MATCH('HAV Kennwertrechner'!C11,HSEToolLookupNames,0),1),0)</f>
        <v>#N/A</v>
      </c>
      <c r="W11" s="33" t="e">
        <f>INDEX(IFAToolNames,MATCH('HAV Kennwertrechner'!C11,HSEToolLookupNames,0))</f>
        <v>#N/A</v>
      </c>
      <c r="X11" s="33" t="e">
        <f>INDEX(IFATasks,MATCH('HAV Kennwertrechner'!C11,HSEToolLookupNames,0))</f>
        <v>#N/A</v>
      </c>
      <c r="Y11" s="34" t="e">
        <f>INDEX(HSEToolsLookupNotes,MATCH('HAV Kennwertrechner'!C11,HSEToolLookupNames,0))</f>
        <v>#N/A</v>
      </c>
      <c r="Z11" s="34" t="e">
        <f>INDEX(HSEToolsLookupIndustry,MATCH('HAV Kennwertrechner'!C11,HSEToolLookupNames,0))</f>
        <v>#N/A</v>
      </c>
      <c r="AA11" s="33" t="e">
        <f>ROUND(INDEX(HSEToolsLookupLowerUpper,MATCH('HAV Kennwertrechner'!C11,HSEToolLookupNames,0),1),0)&amp;" - "&amp;ROUND(INDEX(HSEToolsLookupLowerUpper,MATCH('HAV Kennwertrechner'!C11,HSEToolLookupNames,0),3),0)</f>
        <v>#N/A</v>
      </c>
      <c r="AB11" s="10" t="str">
        <f t="shared" ref="AB11:AB16" si="7">IF(D11&lt;=0," ",(8*2.5*2.5/(D11*D11)))</f>
        <v xml:space="preserve"> </v>
      </c>
      <c r="AC11" s="11" t="str">
        <f t="shared" ref="AC11:AC16" si="8">IF(D11&lt;=0,"",(8*5*5/(D11*D11)))</f>
        <v/>
      </c>
      <c r="AD11" s="10">
        <f t="shared" ref="AD11:AD16" si="9">(N11*60)+O11</f>
        <v>0</v>
      </c>
      <c r="AE11" s="60"/>
    </row>
    <row r="12" spans="1:31" ht="20.45" customHeight="1" x14ac:dyDescent="0.2">
      <c r="A12" s="83"/>
      <c r="B12" s="56"/>
      <c r="C12" s="55"/>
      <c r="D12" s="26"/>
      <c r="E12" s="120"/>
      <c r="F12" s="70" t="str">
        <f t="shared" si="0"/>
        <v/>
      </c>
      <c r="G12" s="97"/>
      <c r="H12" s="69" t="str">
        <f t="shared" si="1"/>
        <v/>
      </c>
      <c r="I12" s="70" t="str">
        <f t="shared" si="2"/>
        <v/>
      </c>
      <c r="J12" s="94"/>
      <c r="K12" s="69" t="str">
        <f t="shared" si="3"/>
        <v/>
      </c>
      <c r="L12" s="70" t="str">
        <f t="shared" si="4"/>
        <v/>
      </c>
      <c r="M12" s="94"/>
      <c r="N12" s="29"/>
      <c r="O12" s="28"/>
      <c r="P12" s="94"/>
      <c r="Q12" s="71" t="str">
        <f t="shared" si="5"/>
        <v/>
      </c>
      <c r="R12" s="94"/>
      <c r="S12" s="72" t="str">
        <f t="shared" si="6"/>
        <v/>
      </c>
      <c r="T12" s="83"/>
      <c r="U12" s="10" t="e">
        <f>ROUND(INDEX(HSEToolsLookupValues,MATCH('HAV Kennwertrechner'!C12,HSEToolLookupNames,0),1),0)</f>
        <v>#N/A</v>
      </c>
      <c r="V12" s="10" t="e">
        <f>ROUND(INDEX(HSEToolsLookupValues75,MATCH('HAV Kennwertrechner'!C12,HSEToolLookupNames,0),1),0)</f>
        <v>#N/A</v>
      </c>
      <c r="W12" s="33" t="e">
        <f>INDEX(IFAToolNames,MATCH('HAV Kennwertrechner'!C12,HSEToolLookupNames,0))</f>
        <v>#N/A</v>
      </c>
      <c r="X12" s="33" t="e">
        <f>INDEX(IFATasks,MATCH('HAV Kennwertrechner'!C12,HSEToolLookupNames,0))</f>
        <v>#N/A</v>
      </c>
      <c r="Y12" s="34" t="e">
        <f>INDEX(HSEToolsLookupNotes,MATCH('HAV Kennwertrechner'!C12,HSEToolLookupNames,0))</f>
        <v>#N/A</v>
      </c>
      <c r="Z12" s="34" t="e">
        <f>INDEX(HSEToolsLookupIndustry,MATCH('HAV Kennwertrechner'!C12,HSEToolLookupNames,0))</f>
        <v>#N/A</v>
      </c>
      <c r="AA12" s="33" t="e">
        <f>ROUND(INDEX(HSEToolsLookupLowerUpper,MATCH('HAV Kennwertrechner'!C12,HSEToolLookupNames,0),1),0)&amp;" - "&amp;ROUND(INDEX(HSEToolsLookupLowerUpper,MATCH('HAV Kennwertrechner'!C12,HSEToolLookupNames,0),3),0)</f>
        <v>#N/A</v>
      </c>
      <c r="AB12" s="10" t="str">
        <f t="shared" si="7"/>
        <v xml:space="preserve"> </v>
      </c>
      <c r="AC12" s="11" t="str">
        <f t="shared" si="8"/>
        <v/>
      </c>
      <c r="AD12" s="10">
        <f t="shared" si="9"/>
        <v>0</v>
      </c>
      <c r="AE12" s="60"/>
    </row>
    <row r="13" spans="1:31" ht="20.45" customHeight="1" x14ac:dyDescent="0.2">
      <c r="A13" s="83"/>
      <c r="B13" s="56"/>
      <c r="C13" s="55"/>
      <c r="D13" s="26"/>
      <c r="E13" s="120"/>
      <c r="F13" s="70" t="str">
        <f>IF(D13&lt;=0,"",(2*D13*D13))</f>
        <v/>
      </c>
      <c r="G13" s="97"/>
      <c r="H13" s="69" t="str">
        <f t="shared" si="1"/>
        <v/>
      </c>
      <c r="I13" s="70" t="str">
        <f t="shared" si="2"/>
        <v/>
      </c>
      <c r="J13" s="94"/>
      <c r="K13" s="69" t="str">
        <f t="shared" si="3"/>
        <v/>
      </c>
      <c r="L13" s="70" t="str">
        <f t="shared" si="4"/>
        <v/>
      </c>
      <c r="M13" s="94"/>
      <c r="N13" s="29"/>
      <c r="O13" s="28"/>
      <c r="P13" s="94"/>
      <c r="Q13" s="71" t="str">
        <f t="shared" si="5"/>
        <v/>
      </c>
      <c r="R13" s="94"/>
      <c r="S13" s="72" t="str">
        <f t="shared" si="6"/>
        <v/>
      </c>
      <c r="T13" s="83"/>
      <c r="U13" s="10" t="e">
        <f>ROUND(INDEX(HSEToolsLookupValues,MATCH('HAV Kennwertrechner'!C13,HSEToolLookupNames,0),1),0)</f>
        <v>#N/A</v>
      </c>
      <c r="V13" s="10" t="e">
        <f>ROUND(INDEX(HSEToolsLookupValues75,MATCH('HAV Kennwertrechner'!C13,HSEToolLookupNames,0),1),0)</f>
        <v>#N/A</v>
      </c>
      <c r="W13" s="33" t="e">
        <f>INDEX(IFAToolNames,MATCH('HAV Kennwertrechner'!C13,HSEToolLookupNames,0))</f>
        <v>#N/A</v>
      </c>
      <c r="X13" s="33" t="e">
        <f>INDEX(IFATasks,MATCH('HAV Kennwertrechner'!C13,HSEToolLookupNames,0))</f>
        <v>#N/A</v>
      </c>
      <c r="Y13" s="34" t="e">
        <f>INDEX(HSEToolsLookupNotes,MATCH('HAV Kennwertrechner'!C13,HSEToolLookupNames,0))</f>
        <v>#N/A</v>
      </c>
      <c r="Z13" s="34" t="e">
        <f>INDEX(HSEToolsLookupIndustry,MATCH('HAV Kennwertrechner'!C13,HSEToolLookupNames,0))</f>
        <v>#N/A</v>
      </c>
      <c r="AA13" s="33" t="e">
        <f>ROUND(INDEX(HSEToolsLookupLowerUpper,MATCH('HAV Kennwertrechner'!C13,HSEToolLookupNames,0),1),0)&amp;" - "&amp;ROUND(INDEX(HSEToolsLookupLowerUpper,MATCH('HAV Kennwertrechner'!C13,HSEToolLookupNames,0),3),0)</f>
        <v>#N/A</v>
      </c>
      <c r="AB13" s="10" t="str">
        <f t="shared" si="7"/>
        <v xml:space="preserve"> </v>
      </c>
      <c r="AC13" s="11" t="str">
        <f t="shared" si="8"/>
        <v/>
      </c>
      <c r="AD13" s="10">
        <f t="shared" si="9"/>
        <v>0</v>
      </c>
      <c r="AE13" s="60"/>
    </row>
    <row r="14" spans="1:31" ht="20.45" customHeight="1" x14ac:dyDescent="0.2">
      <c r="A14" s="83"/>
      <c r="B14" s="56"/>
      <c r="C14" s="55"/>
      <c r="D14" s="26"/>
      <c r="E14" s="120"/>
      <c r="F14" s="70" t="str">
        <f t="shared" si="0"/>
        <v/>
      </c>
      <c r="G14" s="97"/>
      <c r="H14" s="69" t="str">
        <f t="shared" si="1"/>
        <v/>
      </c>
      <c r="I14" s="70" t="str">
        <f t="shared" si="2"/>
        <v/>
      </c>
      <c r="J14" s="94"/>
      <c r="K14" s="69" t="str">
        <f t="shared" si="3"/>
        <v/>
      </c>
      <c r="L14" s="70" t="str">
        <f t="shared" si="4"/>
        <v/>
      </c>
      <c r="M14" s="94"/>
      <c r="N14" s="30"/>
      <c r="O14" s="28"/>
      <c r="P14" s="94"/>
      <c r="Q14" s="71" t="str">
        <f t="shared" si="5"/>
        <v/>
      </c>
      <c r="R14" s="94"/>
      <c r="S14" s="72" t="str">
        <f t="shared" si="6"/>
        <v/>
      </c>
      <c r="T14" s="83"/>
      <c r="U14" s="10" t="e">
        <f>ROUND(INDEX(HSEToolsLookupValues,MATCH('HAV Kennwertrechner'!C14,HSEToolLookupNames,0),1),0)</f>
        <v>#N/A</v>
      </c>
      <c r="V14" s="10" t="e">
        <f>ROUND(INDEX(HSEToolsLookupValues75,MATCH('HAV Kennwertrechner'!C14,HSEToolLookupNames,0),1),0)</f>
        <v>#N/A</v>
      </c>
      <c r="W14" s="33" t="e">
        <f>INDEX(IFAToolNames,MATCH('HAV Kennwertrechner'!C14,HSEToolLookupNames,0))</f>
        <v>#N/A</v>
      </c>
      <c r="X14" s="33" t="e">
        <f>INDEX(IFATasks,MATCH('HAV Kennwertrechner'!C14,HSEToolLookupNames,0))</f>
        <v>#N/A</v>
      </c>
      <c r="Y14" s="34" t="e">
        <f>INDEX(HSEToolsLookupNotes,MATCH('HAV Kennwertrechner'!C14,HSEToolLookupNames,0))</f>
        <v>#N/A</v>
      </c>
      <c r="Z14" s="34" t="e">
        <f>INDEX(HSEToolsLookupIndustry,MATCH('HAV Kennwertrechner'!C14,HSEToolLookupNames,0))</f>
        <v>#N/A</v>
      </c>
      <c r="AA14" s="33" t="e">
        <f>ROUND(INDEX(HSEToolsLookupLowerUpper,MATCH('HAV Kennwertrechner'!C14,HSEToolLookupNames,0),1),0)&amp;" - "&amp;ROUND(INDEX(HSEToolsLookupLowerUpper,MATCH('HAV Kennwertrechner'!C14,HSEToolLookupNames,0),3),0)</f>
        <v>#N/A</v>
      </c>
      <c r="AB14" s="10" t="str">
        <f t="shared" si="7"/>
        <v xml:space="preserve"> </v>
      </c>
      <c r="AC14" s="11" t="str">
        <f t="shared" si="8"/>
        <v/>
      </c>
      <c r="AD14" s="10">
        <f t="shared" si="9"/>
        <v>0</v>
      </c>
      <c r="AE14" s="60"/>
    </row>
    <row r="15" spans="1:31" ht="20.45" customHeight="1" x14ac:dyDescent="0.2">
      <c r="A15" s="83"/>
      <c r="B15" s="56"/>
      <c r="C15" s="55"/>
      <c r="D15" s="26"/>
      <c r="E15" s="120"/>
      <c r="F15" s="70" t="str">
        <f t="shared" si="0"/>
        <v/>
      </c>
      <c r="G15" s="97"/>
      <c r="H15" s="69" t="str">
        <f t="shared" si="1"/>
        <v/>
      </c>
      <c r="I15" s="70" t="str">
        <f t="shared" si="2"/>
        <v/>
      </c>
      <c r="J15" s="94"/>
      <c r="K15" s="69" t="str">
        <f t="shared" si="3"/>
        <v/>
      </c>
      <c r="L15" s="70" t="str">
        <f t="shared" si="4"/>
        <v/>
      </c>
      <c r="M15" s="94"/>
      <c r="N15" s="27"/>
      <c r="O15" s="28"/>
      <c r="P15" s="94"/>
      <c r="Q15" s="71" t="str">
        <f t="shared" si="5"/>
        <v/>
      </c>
      <c r="R15" s="94"/>
      <c r="S15" s="73" t="str">
        <f t="shared" si="6"/>
        <v/>
      </c>
      <c r="T15" s="83"/>
      <c r="U15" s="10" t="e">
        <f>ROUND(INDEX(HSEToolsLookupValues,MATCH('HAV Kennwertrechner'!C15,HSEToolLookupNames,0),1),0)</f>
        <v>#N/A</v>
      </c>
      <c r="V15" s="10" t="e">
        <f>ROUND(INDEX(HSEToolsLookupValues75,MATCH('HAV Kennwertrechner'!C15,HSEToolLookupNames,0),1),0)</f>
        <v>#N/A</v>
      </c>
      <c r="W15" s="33" t="e">
        <f>INDEX(IFAToolNames,MATCH('HAV Kennwertrechner'!C15,HSEToolLookupNames,0))</f>
        <v>#N/A</v>
      </c>
      <c r="X15" s="33" t="e">
        <f>INDEX(IFATasks,MATCH('HAV Kennwertrechner'!C15,HSEToolLookupNames,0))</f>
        <v>#N/A</v>
      </c>
      <c r="Y15" s="34" t="e">
        <f>INDEX(HSEToolsLookupNotes,MATCH('HAV Kennwertrechner'!C15,HSEToolLookupNames,0))</f>
        <v>#N/A</v>
      </c>
      <c r="Z15" s="34" t="e">
        <f>INDEX(HSEToolsLookupIndustry,MATCH('HAV Kennwertrechner'!C15,HSEToolLookupNames,0))</f>
        <v>#N/A</v>
      </c>
      <c r="AA15" s="33" t="e">
        <f>ROUND(INDEX(HSEToolsLookupLowerUpper,MATCH('HAV Kennwertrechner'!C15,HSEToolLookupNames,0),1),0)&amp;" - "&amp;ROUND(INDEX(HSEToolsLookupLowerUpper,MATCH('HAV Kennwertrechner'!C15,HSEToolLookupNames,0),3),0)</f>
        <v>#N/A</v>
      </c>
      <c r="AB15" s="10" t="str">
        <f t="shared" si="7"/>
        <v xml:space="preserve"> </v>
      </c>
      <c r="AC15" s="11" t="str">
        <f t="shared" si="8"/>
        <v/>
      </c>
      <c r="AD15" s="10">
        <f t="shared" si="9"/>
        <v>0</v>
      </c>
      <c r="AE15" s="60"/>
    </row>
    <row r="16" spans="1:31" ht="20.45" customHeight="1" thickBot="1" x14ac:dyDescent="0.25">
      <c r="A16" s="83"/>
      <c r="B16" s="56"/>
      <c r="C16" s="55"/>
      <c r="D16" s="26"/>
      <c r="E16" s="120"/>
      <c r="F16" s="70" t="str">
        <f t="shared" si="0"/>
        <v/>
      </c>
      <c r="G16" s="97"/>
      <c r="H16" s="69" t="str">
        <f t="shared" si="1"/>
        <v/>
      </c>
      <c r="I16" s="70" t="str">
        <f t="shared" si="2"/>
        <v/>
      </c>
      <c r="J16" s="94"/>
      <c r="K16" s="69" t="str">
        <f t="shared" si="3"/>
        <v/>
      </c>
      <c r="L16" s="70" t="str">
        <f t="shared" si="4"/>
        <v/>
      </c>
      <c r="M16" s="94"/>
      <c r="N16" s="30"/>
      <c r="O16" s="28"/>
      <c r="P16" s="94"/>
      <c r="Q16" s="71" t="str">
        <f t="shared" si="5"/>
        <v/>
      </c>
      <c r="R16" s="94"/>
      <c r="S16" s="74" t="str">
        <f t="shared" si="6"/>
        <v/>
      </c>
      <c r="T16" s="83"/>
      <c r="U16" s="10" t="e">
        <f>ROUND(INDEX(HSEToolsLookupValues,MATCH('HAV Kennwertrechner'!C16,HSEToolLookupNames,0),1),0)</f>
        <v>#N/A</v>
      </c>
      <c r="V16" s="10" t="e">
        <f>ROUND(INDEX(HSEToolsLookupValues75,MATCH('HAV Kennwertrechner'!C16,HSEToolLookupNames,0),1),0)</f>
        <v>#N/A</v>
      </c>
      <c r="W16" s="33" t="e">
        <f>INDEX(IFAToolNames,MATCH('HAV Kennwertrechner'!C16,HSEToolLookupNames,0))</f>
        <v>#N/A</v>
      </c>
      <c r="X16" s="33" t="e">
        <f>INDEX(IFATasks,MATCH('HAV Kennwertrechner'!C16,HSEToolLookupNames,0))</f>
        <v>#N/A</v>
      </c>
      <c r="Y16" s="34" t="e">
        <f>INDEX(HSEToolsLookupNotes,MATCH('HAV Kennwertrechner'!C16,HSEToolLookupNames,0))</f>
        <v>#N/A</v>
      </c>
      <c r="Z16" s="34" t="e">
        <f>INDEX(HSEToolsLookupIndustry,MATCH('HAV Kennwertrechner'!C16,HSEToolLookupNames,0))</f>
        <v>#N/A</v>
      </c>
      <c r="AA16" s="33" t="e">
        <f>ROUND(INDEX(HSEToolsLookupLowerUpper,MATCH('HAV Kennwertrechner'!C16,HSEToolLookupNames,0),1),0)&amp;" - "&amp;ROUND(INDEX(HSEToolsLookupLowerUpper,MATCH('HAV Kennwertrechner'!C16,HSEToolLookupNames,0),3),0)</f>
        <v>#N/A</v>
      </c>
      <c r="AB16" s="15" t="str">
        <f t="shared" si="7"/>
        <v xml:space="preserve"> </v>
      </c>
      <c r="AC16" s="16" t="str">
        <f t="shared" si="8"/>
        <v/>
      </c>
      <c r="AD16" s="12">
        <f t="shared" si="9"/>
        <v>0</v>
      </c>
      <c r="AE16" s="60"/>
    </row>
    <row r="17" spans="1:31" ht="9" customHeight="1" thickTop="1" x14ac:dyDescent="0.25">
      <c r="A17" s="83"/>
      <c r="B17" s="83"/>
      <c r="C17" s="83"/>
      <c r="D17" s="83"/>
      <c r="E17" s="119"/>
      <c r="F17" s="119"/>
      <c r="G17" s="98"/>
      <c r="H17" s="98"/>
      <c r="I17" s="83"/>
      <c r="J17" s="83"/>
      <c r="K17" s="83"/>
      <c r="L17" s="83"/>
      <c r="M17" s="83"/>
      <c r="N17" s="89"/>
      <c r="O17" s="89"/>
      <c r="P17" s="82"/>
      <c r="Q17" s="89"/>
      <c r="R17" s="83"/>
      <c r="S17" s="119"/>
      <c r="T17" s="83"/>
      <c r="U17" s="62"/>
      <c r="V17" s="63"/>
      <c r="W17" s="63"/>
      <c r="X17" s="63"/>
      <c r="Y17" s="62"/>
      <c r="Z17" s="63"/>
      <c r="AA17" s="63"/>
      <c r="AB17" s="62"/>
      <c r="AC17" s="64" t="s">
        <v>1</v>
      </c>
      <c r="AD17" s="65">
        <f>SUM(AD11:AD16)</f>
        <v>0</v>
      </c>
      <c r="AE17" s="60"/>
    </row>
    <row r="18" spans="1:31" ht="9" customHeight="1" x14ac:dyDescent="0.2">
      <c r="A18" s="83"/>
      <c r="B18" s="93"/>
      <c r="C18" s="93"/>
      <c r="D18" s="93"/>
      <c r="E18" s="89"/>
      <c r="F18" s="101"/>
      <c r="G18" s="99"/>
      <c r="H18" s="99"/>
      <c r="I18" s="99"/>
      <c r="J18" s="95"/>
      <c r="K18" s="95"/>
      <c r="L18" s="95"/>
      <c r="M18" s="95"/>
      <c r="N18" s="95"/>
      <c r="O18" s="95"/>
      <c r="P18" s="89"/>
      <c r="Q18" s="137" t="s">
        <v>27</v>
      </c>
      <c r="R18" s="100"/>
      <c r="S18" s="134" t="s">
        <v>26</v>
      </c>
      <c r="T18" s="83"/>
      <c r="U18" s="66"/>
      <c r="V18" s="111"/>
      <c r="W18" s="111"/>
      <c r="X18" s="111"/>
      <c r="Y18" s="66"/>
      <c r="Z18" s="66"/>
      <c r="AA18" s="66"/>
      <c r="AB18" s="66"/>
      <c r="AC18" s="67" t="s">
        <v>2</v>
      </c>
      <c r="AD18" s="65">
        <f>SUM(N11:N16)+SUM(O11:O16)/60</f>
        <v>0</v>
      </c>
      <c r="AE18" s="68" t="s">
        <v>9</v>
      </c>
    </row>
    <row r="19" spans="1:31" ht="9" customHeight="1" x14ac:dyDescent="0.2">
      <c r="A19" s="83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96"/>
      <c r="N19" s="102"/>
      <c r="O19" s="103"/>
      <c r="P19" s="89"/>
      <c r="Q19" s="138"/>
      <c r="R19" s="100"/>
      <c r="S19" s="135"/>
      <c r="T19" s="83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39.75" customHeight="1" x14ac:dyDescent="0.2">
      <c r="A20" s="83"/>
      <c r="B20" s="147" t="s">
        <v>183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96"/>
      <c r="N20" s="102"/>
      <c r="O20" s="103"/>
      <c r="P20" s="104"/>
      <c r="Q20" s="139"/>
      <c r="R20" s="100"/>
      <c r="S20" s="136"/>
      <c r="T20" s="83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20.45" customHeight="1" x14ac:dyDescent="0.2">
      <c r="A21" s="8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95"/>
      <c r="N21" s="95"/>
      <c r="O21" s="95"/>
      <c r="P21" s="104"/>
      <c r="Q21" s="78" t="str">
        <f>IF(COUNT(Q11:Q16)=0,"",SQRT(SUMSQ(Q11:Q16)))</f>
        <v/>
      </c>
      <c r="R21" s="93"/>
      <c r="S21" s="79" t="str">
        <f>IF(OR(SUM(S11:S16)&lt;=0,Q21 = ""),"",SUM(S11:S16))</f>
        <v/>
      </c>
      <c r="T21" s="83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9" customHeight="1" x14ac:dyDescent="0.2">
      <c r="A22" s="8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95"/>
      <c r="N22" s="95"/>
      <c r="O22" s="95"/>
      <c r="P22" s="89"/>
      <c r="Q22" s="83"/>
      <c r="R22" s="83"/>
      <c r="S22" s="83"/>
      <c r="T22" s="83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4.25" customHeight="1" x14ac:dyDescent="0.2">
      <c r="A23" s="8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95"/>
      <c r="N23" s="153" t="str">
        <f>IF(S21="","",IF(Q21&gt;5,"Tages-Vibrationsexpositionswert" &amp; CHAR(10)&amp; "größer als 5 m/s² (400 Punkte)",IF(Q21&gt;=2.5,"Tages-Vibrationsexpositionswert größer als" &amp; CHAR(10) &amp; "oder gleich 2.5 m/s² (100 Punkte)",IF(Q21&gt;0,"Tages-Vibrationsexpositionewert" &amp; CHAR(10)&amp; "kleiner als 2.5 m/s² (100 Punkte)",""))))</f>
        <v/>
      </c>
      <c r="O23" s="153"/>
      <c r="P23" s="153"/>
      <c r="Q23" s="153"/>
      <c r="R23" s="153"/>
      <c r="S23" s="153"/>
      <c r="T23" s="83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4.25" customHeight="1" x14ac:dyDescent="0.2">
      <c r="A24" s="83"/>
      <c r="B24" s="130" t="s">
        <v>94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95"/>
      <c r="N24" s="153"/>
      <c r="O24" s="153"/>
      <c r="P24" s="153"/>
      <c r="Q24" s="153"/>
      <c r="R24" s="153"/>
      <c r="S24" s="153"/>
      <c r="T24" s="83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9" customHeight="1" x14ac:dyDescent="0.25">
      <c r="A25" s="82"/>
      <c r="B25" s="82"/>
      <c r="C25" s="82"/>
      <c r="D25" s="84"/>
      <c r="E25" s="84"/>
      <c r="F25" s="84"/>
      <c r="G25" s="84"/>
      <c r="H25" s="84"/>
      <c r="I25" s="82"/>
      <c r="J25" s="82"/>
      <c r="K25" s="82"/>
      <c r="L25" s="82"/>
      <c r="M25" s="82"/>
      <c r="N25" s="82"/>
      <c r="O25" s="82"/>
      <c r="P25" s="82"/>
      <c r="Q25" s="85"/>
      <c r="R25" s="85"/>
      <c r="S25" s="85"/>
      <c r="T25" s="8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idden="1" x14ac:dyDescent="0.2"/>
    <row r="27" spans="1:31" hidden="1" x14ac:dyDescent="0.2"/>
    <row r="28" spans="1:31" hidden="1" x14ac:dyDescent="0.2"/>
    <row r="29" spans="1:31" hidden="1" x14ac:dyDescent="0.2"/>
    <row r="30" spans="1:31" hidden="1" x14ac:dyDescent="0.2"/>
    <row r="31" spans="1:31" hidden="1" x14ac:dyDescent="0.2"/>
  </sheetData>
  <sheetProtection password="9C90" sheet="1" objects="1" scenarios="1" selectLockedCells="1"/>
  <dataConsolidate/>
  <mergeCells count="18">
    <mergeCell ref="F2:S2"/>
    <mergeCell ref="Z3:AA3"/>
    <mergeCell ref="S18:S20"/>
    <mergeCell ref="Q18:Q20"/>
    <mergeCell ref="F8:F10"/>
    <mergeCell ref="Q5:Q6"/>
    <mergeCell ref="S5:S6"/>
    <mergeCell ref="H8:I9"/>
    <mergeCell ref="B20:L23"/>
    <mergeCell ref="C5:D6"/>
    <mergeCell ref="K8:L9"/>
    <mergeCell ref="B8:C9"/>
    <mergeCell ref="N23:S24"/>
    <mergeCell ref="N8:O9"/>
    <mergeCell ref="D8:D10"/>
    <mergeCell ref="S8:S10"/>
    <mergeCell ref="Q8:Q10"/>
    <mergeCell ref="B24:L24"/>
  </mergeCells>
  <phoneticPr fontId="0" type="noConversion"/>
  <conditionalFormatting sqref="N11:O16">
    <cfRule type="expression" dxfId="4" priority="13" stopIfTrue="1">
      <formula>$AD$18&gt;24</formula>
    </cfRule>
  </conditionalFormatting>
  <conditionalFormatting sqref="N23:S24">
    <cfRule type="expression" dxfId="3" priority="1">
      <formula>$Q$21&lt;2.5</formula>
    </cfRule>
    <cfRule type="expression" dxfId="2" priority="8" stopIfTrue="1">
      <formula>$Q$21=""</formula>
    </cfRule>
    <cfRule type="expression" dxfId="1" priority="9" stopIfTrue="1">
      <formula>$Q$21&gt;5.005</formula>
    </cfRule>
    <cfRule type="expression" dxfId="0" priority="10" stopIfTrue="1">
      <formula>$Q$21&gt;=2.5</formula>
    </cfRule>
  </conditionalFormatting>
  <dataValidations xWindow="114" yWindow="356" count="4">
    <dataValidation type="decimal" operator="greaterThanOrEqual" allowBlank="1" showErrorMessage="1" errorTitle="Vibration magnitude" error="Value must not be less than zero" sqref="E11:E16">
      <formula1>0</formula1>
    </dataValidation>
    <dataValidation type="decimal" allowBlank="1" showErrorMessage="1" errorTitle="Exposure duration - hours" error="Value must be between 0 and 24 hours" sqref="N11:N16">
      <formula1>0</formula1>
      <formula2>24</formula2>
    </dataValidation>
    <dataValidation type="whole" allowBlank="1" showInputMessage="1" showErrorMessage="1" errorTitle="Exposure duration - minutes" error="Value must be between 0 and 1440 minutes (24 hours)" sqref="O11:O16">
      <formula1>0</formula1>
      <formula2>1440</formula2>
    </dataValidation>
    <dataValidation type="decimal" allowBlank="1" showErrorMessage="1" errorTitle="Vibration magnitude" error="Value must be between 0 and 100. (Hand-arm vibration magnitudes are usually in the range from 1.0 to 25 m/s²)." sqref="D11:D16">
      <formula1>0</formula1>
      <formula2>100</formula2>
    </dataValidation>
  </dataValidations>
  <printOptions horizontalCentered="1"/>
  <pageMargins left="0.39370078740157483" right="0.39370078740157483" top="0.78740157480314965" bottom="0.98425196850393704" header="0.78740157480314965" footer="0.51181102362204722"/>
  <pageSetup paperSize="9" scale="98" orientation="landscape" blackAndWhite="1" r:id="rId1"/>
  <headerFooter>
    <oddHeader xml:space="preserve">&amp;C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4" r:id="rId4" name="Button 6">
              <controlPr defaultSize="0" print="0" autoFill="0" autoPict="0" macro="[0]!ZoomToFitCalc" altText="zoom to fit">
                <anchor moveWithCells="1">
                  <from>
                    <xdr:col>13</xdr:col>
                    <xdr:colOff>0</xdr:colOff>
                    <xdr:row>17</xdr:row>
                    <xdr:rowOff>28575</xdr:rowOff>
                  </from>
                  <to>
                    <xdr:col>15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5" name="Button 7">
              <controlPr defaultSize="0" print="0" autoFill="0" autoPict="0" macro="[0]!HSEButton_Reset">
                <anchor moveWithCells="1">
                  <from>
                    <xdr:col>13</xdr:col>
                    <xdr:colOff>0</xdr:colOff>
                    <xdr:row>19</xdr:row>
                    <xdr:rowOff>276225</xdr:rowOff>
                  </from>
                  <to>
                    <xdr:col>15</xdr:col>
                    <xdr:colOff>19050</xdr:colOff>
                    <xdr:row>19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6" name="Button 92">
              <controlPr defaultSize="0" print="0" autoFill="0" autoPict="0" macro="[0]!HSEButton_Print">
                <anchor moveWithCells="1">
                  <from>
                    <xdr:col>13</xdr:col>
                    <xdr:colOff>0</xdr:colOff>
                    <xdr:row>20</xdr:row>
                    <xdr:rowOff>47625</xdr:rowOff>
                  </from>
                  <to>
                    <xdr:col>15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7" name="chk_percentil75">
              <controlPr locked="0" defaultSize="0" autoFill="0" autoLine="0" autoPict="0" macro="[0]!chk_percentil75_Klicken">
                <anchor moveWithCells="1">
                  <from>
                    <xdr:col>0</xdr:col>
                    <xdr:colOff>57150</xdr:colOff>
                    <xdr:row>16</xdr:row>
                    <xdr:rowOff>9525</xdr:rowOff>
                  </from>
                  <to>
                    <xdr:col>3</xdr:col>
                    <xdr:colOff>180975</xdr:colOff>
                    <xdr:row>17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14" yWindow="356" count="1">
        <x14:dataValidation type="list" allowBlank="1">
          <x14:formula1>
            <xm:f>LookupTable!$L$3:$L$46</xm:f>
          </x14:formula1>
          <xm:sqref>C11:C16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7"/>
  <sheetViews>
    <sheetView zoomScale="80" zoomScaleNormal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8.77734375" defaultRowHeight="15.75" x14ac:dyDescent="0.2"/>
  <cols>
    <col min="1" max="1" width="5.44140625" style="36" customWidth="1"/>
    <col min="2" max="2" width="20.5546875" style="22" customWidth="1"/>
    <col min="3" max="4" width="21" style="22" customWidth="1"/>
    <col min="5" max="5" width="21.44140625" style="22" customWidth="1"/>
    <col min="6" max="6" width="12" style="36" customWidth="1"/>
    <col min="7" max="7" width="13.44140625" style="22" customWidth="1"/>
    <col min="8" max="8" width="8.77734375" style="22"/>
    <col min="9" max="9" width="8.77734375" style="53"/>
    <col min="10" max="10" width="8.77734375" style="22"/>
    <col min="11" max="11" width="8.77734375" style="36"/>
    <col min="12" max="12" width="53.33203125" style="22" customWidth="1"/>
    <col min="13" max="13" width="2.33203125" style="22" customWidth="1"/>
    <col min="14" max="16384" width="8.77734375" style="22"/>
  </cols>
  <sheetData>
    <row r="1" spans="1:13" ht="21.6" customHeight="1" x14ac:dyDescent="0.2">
      <c r="A1" s="35"/>
      <c r="B1" s="20"/>
      <c r="C1" s="20"/>
      <c r="D1" s="20"/>
      <c r="E1" s="18"/>
      <c r="F1" s="114"/>
      <c r="G1" s="20"/>
      <c r="H1" s="19" t="s">
        <v>5</v>
      </c>
      <c r="I1" s="31" t="s">
        <v>5</v>
      </c>
      <c r="J1" s="19" t="s">
        <v>5</v>
      </c>
      <c r="K1" s="24"/>
      <c r="L1" s="21"/>
      <c r="M1" s="25"/>
    </row>
    <row r="2" spans="1:13" ht="57" customHeight="1" x14ac:dyDescent="0.2">
      <c r="A2" s="54"/>
      <c r="B2" s="17" t="s">
        <v>3</v>
      </c>
      <c r="C2" s="17" t="s">
        <v>33</v>
      </c>
      <c r="D2" s="17" t="s">
        <v>87</v>
      </c>
      <c r="E2" s="17" t="s">
        <v>34</v>
      </c>
      <c r="F2" s="17" t="s">
        <v>85</v>
      </c>
      <c r="G2" s="17" t="s">
        <v>133</v>
      </c>
      <c r="H2" s="32" t="s">
        <v>36</v>
      </c>
      <c r="I2" s="32" t="s">
        <v>35</v>
      </c>
      <c r="J2" s="32" t="s">
        <v>37</v>
      </c>
      <c r="K2" s="23" t="s">
        <v>4</v>
      </c>
      <c r="L2" s="37" t="s">
        <v>6</v>
      </c>
      <c r="M2" s="25"/>
    </row>
    <row r="3" spans="1:13" ht="39" customHeight="1" x14ac:dyDescent="0.2">
      <c r="A3" s="35"/>
      <c r="B3" s="38" t="s">
        <v>44</v>
      </c>
      <c r="C3" s="39" t="s">
        <v>45</v>
      </c>
      <c r="D3" s="113" t="s">
        <v>88</v>
      </c>
      <c r="E3" s="41" t="s">
        <v>46</v>
      </c>
      <c r="F3" s="115" t="s">
        <v>39</v>
      </c>
      <c r="G3" s="40" t="s">
        <v>89</v>
      </c>
      <c r="H3" s="43">
        <v>6.3</v>
      </c>
      <c r="I3" s="43">
        <v>15.7</v>
      </c>
      <c r="J3" s="43">
        <v>20.7</v>
      </c>
      <c r="K3" s="43" t="s">
        <v>15</v>
      </c>
      <c r="L3" s="44" t="str">
        <f>C3&amp;IF(OR(D3="",D3=" "),""," - "&amp;D3)</f>
        <v>Betonaufbruchhammer - Aufbrechen von Beton, Asphalt, Gestein</v>
      </c>
      <c r="M3" s="25"/>
    </row>
    <row r="4" spans="1:13" ht="39" customHeight="1" x14ac:dyDescent="0.2">
      <c r="A4" s="35"/>
      <c r="B4" s="38" t="s">
        <v>44</v>
      </c>
      <c r="C4" s="39" t="s">
        <v>49</v>
      </c>
      <c r="D4" s="113" t="s">
        <v>91</v>
      </c>
      <c r="E4" s="41" t="s">
        <v>47</v>
      </c>
      <c r="F4" s="115" t="s">
        <v>90</v>
      </c>
      <c r="G4" s="40" t="s">
        <v>86</v>
      </c>
      <c r="H4" s="43">
        <v>8</v>
      </c>
      <c r="I4" s="43">
        <v>15.7</v>
      </c>
      <c r="J4" s="43">
        <v>19.399999999999999</v>
      </c>
      <c r="K4" s="43" t="s">
        <v>15</v>
      </c>
      <c r="L4" s="44" t="str">
        <f t="shared" ref="L4:L16" si="0">C4&amp;IF(OR(D4="",D4=" "),""," - "&amp;D4)</f>
        <v>Schlagbohrmaschine - Bohren von Beton</v>
      </c>
      <c r="M4" s="25"/>
    </row>
    <row r="5" spans="1:13" ht="39" customHeight="1" x14ac:dyDescent="0.2">
      <c r="A5" s="35"/>
      <c r="B5" s="38" t="s">
        <v>44</v>
      </c>
      <c r="C5" s="39" t="s">
        <v>50</v>
      </c>
      <c r="D5" s="113" t="s">
        <v>92</v>
      </c>
      <c r="E5" s="41" t="s">
        <v>47</v>
      </c>
      <c r="F5" s="115" t="s">
        <v>93</v>
      </c>
      <c r="G5" s="40" t="s">
        <v>38</v>
      </c>
      <c r="H5" s="43">
        <v>4.7</v>
      </c>
      <c r="I5" s="43">
        <v>8.9</v>
      </c>
      <c r="J5" s="43">
        <v>10.6</v>
      </c>
      <c r="K5" s="43"/>
      <c r="L5" s="44" t="str">
        <f t="shared" si="0"/>
        <v>Kernbohrer - Bohren von Gestein mit Lochsäge</v>
      </c>
      <c r="M5" s="25"/>
    </row>
    <row r="6" spans="1:13" ht="39" customHeight="1" x14ac:dyDescent="0.2">
      <c r="A6" s="35"/>
      <c r="B6" s="38" t="s">
        <v>44</v>
      </c>
      <c r="C6" s="39" t="s">
        <v>51</v>
      </c>
      <c r="D6" s="113" t="s">
        <v>96</v>
      </c>
      <c r="E6" s="41" t="s">
        <v>48</v>
      </c>
      <c r="F6" s="115" t="s">
        <v>97</v>
      </c>
      <c r="G6" s="40" t="s">
        <v>98</v>
      </c>
      <c r="H6" s="43">
        <v>8.6</v>
      </c>
      <c r="I6" s="43">
        <v>17</v>
      </c>
      <c r="J6" s="43">
        <v>18.600000000000001</v>
      </c>
      <c r="K6" s="43"/>
      <c r="L6" s="44" t="str">
        <f t="shared" si="0"/>
        <v>Stampfer - Verdichtung von Gestein</v>
      </c>
      <c r="M6" s="25"/>
    </row>
    <row r="7" spans="1:13" ht="39" customHeight="1" x14ac:dyDescent="0.2">
      <c r="A7" s="35"/>
      <c r="B7" s="38" t="s">
        <v>44</v>
      </c>
      <c r="C7" s="39" t="s">
        <v>52</v>
      </c>
      <c r="D7" s="113" t="s">
        <v>99</v>
      </c>
      <c r="E7" s="41" t="s">
        <v>48</v>
      </c>
      <c r="F7" s="115" t="s">
        <v>100</v>
      </c>
      <c r="G7" s="40" t="s">
        <v>101</v>
      </c>
      <c r="H7" s="43">
        <v>2.2999999999999998</v>
      </c>
      <c r="I7" s="43">
        <v>10.7</v>
      </c>
      <c r="J7" s="43">
        <v>16.399999999999999</v>
      </c>
      <c r="K7" s="43"/>
      <c r="L7" s="44" t="str">
        <f t="shared" si="0"/>
        <v>Rüttelplatte - Verdichtung von Kies, Sand, Asphalt</v>
      </c>
      <c r="M7" s="25"/>
    </row>
    <row r="8" spans="1:13" ht="39" customHeight="1" x14ac:dyDescent="0.2">
      <c r="A8" s="35"/>
      <c r="B8" s="38" t="s">
        <v>44</v>
      </c>
      <c r="C8" s="39" t="s">
        <v>53</v>
      </c>
      <c r="D8" s="113" t="s">
        <v>102</v>
      </c>
      <c r="E8" s="41" t="s">
        <v>48</v>
      </c>
      <c r="F8" s="115" t="s">
        <v>103</v>
      </c>
      <c r="G8" s="40" t="s">
        <v>40</v>
      </c>
      <c r="H8" s="43">
        <v>4.3</v>
      </c>
      <c r="I8" s="43">
        <v>13.5</v>
      </c>
      <c r="J8" s="43">
        <v>15.2</v>
      </c>
      <c r="K8" s="43"/>
      <c r="L8" s="44" t="str">
        <f t="shared" si="0"/>
        <v>Trennschneider - Schneiden von Steinplatten, Stahlbeton</v>
      </c>
      <c r="M8" s="25"/>
    </row>
    <row r="9" spans="1:13" ht="39" customHeight="1" x14ac:dyDescent="0.2">
      <c r="A9" s="35"/>
      <c r="B9" s="38" t="s">
        <v>44</v>
      </c>
      <c r="C9" s="39" t="s">
        <v>54</v>
      </c>
      <c r="D9" s="113" t="s">
        <v>104</v>
      </c>
      <c r="E9" s="41" t="s">
        <v>47</v>
      </c>
      <c r="F9" s="115" t="s">
        <v>105</v>
      </c>
      <c r="G9" s="40" t="s">
        <v>106</v>
      </c>
      <c r="H9" s="43">
        <v>2.8</v>
      </c>
      <c r="I9" s="43">
        <v>8</v>
      </c>
      <c r="J9" s="43">
        <v>10.3</v>
      </c>
      <c r="K9" s="43"/>
      <c r="L9" s="44" t="str">
        <f t="shared" si="0"/>
        <v>Winkelschleifer - Steinbearbeitung, Gesteinglättung, Pflasterschnitt</v>
      </c>
      <c r="M9" s="25"/>
    </row>
    <row r="10" spans="1:13" ht="39" customHeight="1" x14ac:dyDescent="0.2">
      <c r="A10" s="35"/>
      <c r="B10" s="38" t="s">
        <v>44</v>
      </c>
      <c r="C10" s="39" t="s">
        <v>55</v>
      </c>
      <c r="D10" s="113" t="s">
        <v>107</v>
      </c>
      <c r="E10" s="41" t="s">
        <v>47</v>
      </c>
      <c r="F10" s="115" t="s">
        <v>41</v>
      </c>
      <c r="G10" s="40" t="s">
        <v>108</v>
      </c>
      <c r="H10" s="43">
        <v>9.1999999999999993</v>
      </c>
      <c r="I10" s="43">
        <v>16.8</v>
      </c>
      <c r="J10" s="43">
        <v>20.3</v>
      </c>
      <c r="K10" s="43"/>
      <c r="L10" s="44" t="str">
        <f t="shared" si="0"/>
        <v>Perforator SDS-Plus - Bohren von Löchern in Gestein, Beto</v>
      </c>
      <c r="M10" s="25"/>
    </row>
    <row r="11" spans="1:13" ht="39" customHeight="1" x14ac:dyDescent="0.2">
      <c r="A11" s="35"/>
      <c r="B11" s="38" t="s">
        <v>44</v>
      </c>
      <c r="C11" s="39" t="s">
        <v>56</v>
      </c>
      <c r="D11" s="113" t="s">
        <v>107</v>
      </c>
      <c r="E11" s="41" t="s">
        <v>47</v>
      </c>
      <c r="F11" s="115" t="s">
        <v>42</v>
      </c>
      <c r="G11" s="40" t="s">
        <v>109</v>
      </c>
      <c r="H11" s="43">
        <v>10.8</v>
      </c>
      <c r="I11" s="43">
        <v>18.2</v>
      </c>
      <c r="J11" s="43">
        <v>22.8</v>
      </c>
      <c r="K11" s="43"/>
      <c r="L11" s="44" t="str">
        <f t="shared" si="0"/>
        <v>Perforator SDS-Max - Bohren von Löchern in Gestein, Beto</v>
      </c>
      <c r="M11" s="25"/>
    </row>
    <row r="12" spans="1:13" ht="39" customHeight="1" x14ac:dyDescent="0.2">
      <c r="A12" s="35"/>
      <c r="B12" s="38" t="s">
        <v>57</v>
      </c>
      <c r="C12" s="39" t="s">
        <v>58</v>
      </c>
      <c r="D12" s="113" t="s">
        <v>110</v>
      </c>
      <c r="E12" s="41" t="s">
        <v>48</v>
      </c>
      <c r="F12" s="115" t="s">
        <v>111</v>
      </c>
      <c r="G12" s="40" t="s">
        <v>112</v>
      </c>
      <c r="H12" s="42">
        <v>3.7</v>
      </c>
      <c r="I12" s="43">
        <v>7.2</v>
      </c>
      <c r="J12" s="42">
        <v>7</v>
      </c>
      <c r="K12" s="43"/>
      <c r="L12" s="44" t="str">
        <f t="shared" si="0"/>
        <v>Mäher - Rasenmähen, Mähen von Grünstreifen</v>
      </c>
      <c r="M12" s="25"/>
    </row>
    <row r="13" spans="1:13" ht="39" customHeight="1" x14ac:dyDescent="0.2">
      <c r="A13" s="35"/>
      <c r="B13" s="38" t="s">
        <v>57</v>
      </c>
      <c r="C13" s="39" t="s">
        <v>59</v>
      </c>
      <c r="D13" s="113" t="s">
        <v>113</v>
      </c>
      <c r="E13" s="41" t="s">
        <v>48</v>
      </c>
      <c r="F13" s="115" t="s">
        <v>114</v>
      </c>
      <c r="G13" s="40" t="s">
        <v>115</v>
      </c>
      <c r="H13" s="43">
        <v>4.5999999999999996</v>
      </c>
      <c r="I13" s="43">
        <v>11.8</v>
      </c>
      <c r="J13" s="43">
        <v>15.8</v>
      </c>
      <c r="K13" s="43"/>
      <c r="L13" s="44" t="str">
        <f t="shared" si="0"/>
        <v>Motorsense mit Schneide - Schneiden von Gestrüpp</v>
      </c>
      <c r="M13" s="25"/>
    </row>
    <row r="14" spans="1:13" ht="39" customHeight="1" x14ac:dyDescent="0.2">
      <c r="A14" s="35"/>
      <c r="B14" s="38" t="s">
        <v>57</v>
      </c>
      <c r="C14" s="39" t="s">
        <v>60</v>
      </c>
      <c r="D14" s="113" t="s">
        <v>116</v>
      </c>
      <c r="E14" s="41" t="s">
        <v>48</v>
      </c>
      <c r="F14" s="115" t="s">
        <v>117</v>
      </c>
      <c r="G14" s="40" t="s">
        <v>115</v>
      </c>
      <c r="H14" s="43">
        <v>2.4</v>
      </c>
      <c r="I14" s="43">
        <v>5.4</v>
      </c>
      <c r="J14" s="43">
        <v>6.2</v>
      </c>
      <c r="K14" s="43"/>
      <c r="L14" s="44" t="str">
        <f t="shared" si="0"/>
        <v>Motorsense mit Mähfaden - Schneiden von Gestrüpp oder Gras</v>
      </c>
      <c r="M14" s="25"/>
    </row>
    <row r="15" spans="1:13" ht="39" customHeight="1" x14ac:dyDescent="0.2">
      <c r="A15" s="35"/>
      <c r="B15" s="38" t="s">
        <v>57</v>
      </c>
      <c r="C15" s="39" t="s">
        <v>61</v>
      </c>
      <c r="D15" s="113" t="s">
        <v>118</v>
      </c>
      <c r="E15" s="41" t="s">
        <v>48</v>
      </c>
      <c r="F15" s="115" t="s">
        <v>119</v>
      </c>
      <c r="G15" s="40" t="s">
        <v>120</v>
      </c>
      <c r="H15" s="43">
        <v>4.4000000000000004</v>
      </c>
      <c r="I15" s="43">
        <v>8.1999999999999993</v>
      </c>
      <c r="J15" s="43">
        <v>8.9</v>
      </c>
      <c r="K15" s="43"/>
      <c r="L15" s="44" t="str">
        <f t="shared" si="0"/>
        <v>Kettensäge - Schneiden von Zweigen oder Bäumen</v>
      </c>
      <c r="M15" s="25"/>
    </row>
    <row r="16" spans="1:13" ht="39" customHeight="1" x14ac:dyDescent="0.2">
      <c r="A16" s="35"/>
      <c r="B16" s="38" t="s">
        <v>57</v>
      </c>
      <c r="C16" s="39" t="s">
        <v>62</v>
      </c>
      <c r="D16" s="113" t="s">
        <v>121</v>
      </c>
      <c r="E16" s="41" t="s">
        <v>63</v>
      </c>
      <c r="F16" s="115" t="s">
        <v>122</v>
      </c>
      <c r="G16" s="40" t="s">
        <v>123</v>
      </c>
      <c r="H16" s="43">
        <v>1.8</v>
      </c>
      <c r="I16" s="43">
        <v>2.5</v>
      </c>
      <c r="J16" s="43">
        <v>2.8</v>
      </c>
      <c r="K16" s="43"/>
      <c r="L16" s="44" t="str">
        <f t="shared" si="0"/>
        <v>Hoch-Entaster - Schneiden von Zweigen oder Trauben</v>
      </c>
      <c r="M16" s="25"/>
    </row>
    <row r="17" spans="1:13" ht="39" customHeight="1" x14ac:dyDescent="0.2">
      <c r="A17" s="35"/>
      <c r="B17" s="38" t="s">
        <v>57</v>
      </c>
      <c r="C17" s="39" t="s">
        <v>62</v>
      </c>
      <c r="D17" s="113" t="s">
        <v>121</v>
      </c>
      <c r="E17" s="41" t="s">
        <v>64</v>
      </c>
      <c r="F17" s="115" t="s">
        <v>124</v>
      </c>
      <c r="G17" s="40" t="s">
        <v>125</v>
      </c>
      <c r="H17" s="43">
        <v>2.9</v>
      </c>
      <c r="I17" s="43">
        <v>5.8</v>
      </c>
      <c r="J17" s="43">
        <v>6.4</v>
      </c>
      <c r="K17" s="43"/>
      <c r="L17" s="44" t="str">
        <f t="shared" ref="L17:L19" si="1">C17&amp;IF(D17="",""," - "&amp;D17)</f>
        <v>Hoch-Entaster - Schneiden von Zweigen oder Trauben</v>
      </c>
      <c r="M17" s="25"/>
    </row>
    <row r="18" spans="1:13" ht="39" customHeight="1" x14ac:dyDescent="0.2">
      <c r="A18" s="35"/>
      <c r="B18" s="38" t="s">
        <v>57</v>
      </c>
      <c r="C18" s="39" t="s">
        <v>65</v>
      </c>
      <c r="D18" s="113" t="s">
        <v>126</v>
      </c>
      <c r="E18" s="41" t="s">
        <v>48</v>
      </c>
      <c r="F18" s="115" t="s">
        <v>127</v>
      </c>
      <c r="G18" s="40" t="s">
        <v>128</v>
      </c>
      <c r="H18" s="43">
        <v>1.5</v>
      </c>
      <c r="I18" s="43">
        <v>4.3</v>
      </c>
      <c r="J18" s="43">
        <v>8.1999999999999993</v>
      </c>
      <c r="K18" s="43"/>
      <c r="L18" s="44" t="str">
        <f t="shared" si="1"/>
        <v>Laubbläser - Blatt- oder Grasblasen</v>
      </c>
      <c r="M18" s="25"/>
    </row>
    <row r="19" spans="1:13" ht="39" customHeight="1" x14ac:dyDescent="0.2">
      <c r="A19" s="35"/>
      <c r="B19" s="38" t="s">
        <v>57</v>
      </c>
      <c r="C19" s="39" t="s">
        <v>66</v>
      </c>
      <c r="D19" s="113" t="s">
        <v>182</v>
      </c>
      <c r="E19" s="41" t="s">
        <v>48</v>
      </c>
      <c r="F19" s="115" t="s">
        <v>129</v>
      </c>
      <c r="G19" s="40" t="s">
        <v>130</v>
      </c>
      <c r="H19" s="43">
        <v>3</v>
      </c>
      <c r="I19" s="43">
        <v>7.3</v>
      </c>
      <c r="J19" s="43">
        <v>10.199999999999999</v>
      </c>
      <c r="K19" s="43"/>
      <c r="L19" s="44" t="str">
        <f t="shared" si="1"/>
        <v>Heckenschere - Nadelbaum- oder Strauchbeschneidung</v>
      </c>
      <c r="M19" s="25"/>
    </row>
    <row r="20" spans="1:13" ht="39" customHeight="1" x14ac:dyDescent="0.2">
      <c r="A20" s="35"/>
      <c r="B20" s="38" t="s">
        <v>67</v>
      </c>
      <c r="C20" s="39" t="s">
        <v>68</v>
      </c>
      <c r="D20" s="113" t="s">
        <v>131</v>
      </c>
      <c r="E20" s="41" t="s">
        <v>64</v>
      </c>
      <c r="F20" s="115" t="s">
        <v>132</v>
      </c>
      <c r="G20" s="40" t="s">
        <v>138</v>
      </c>
      <c r="H20" s="43">
        <v>4.4000000000000004</v>
      </c>
      <c r="I20" s="43">
        <v>9</v>
      </c>
      <c r="J20" s="43">
        <v>12.2</v>
      </c>
      <c r="K20" s="43"/>
      <c r="L20" s="44" t="str">
        <f t="shared" ref="L20:L46" si="2">C20&amp;IF(G20=" ",""," - "&amp;G20)</f>
        <v>Druckluftnagler - Nagellänge 
35 mm - 150 mm</v>
      </c>
      <c r="M20" s="25"/>
    </row>
    <row r="21" spans="1:13" ht="39" customHeight="1" x14ac:dyDescent="0.2">
      <c r="A21" s="35"/>
      <c r="B21" s="38" t="s">
        <v>67</v>
      </c>
      <c r="C21" s="39" t="s">
        <v>69</v>
      </c>
      <c r="D21" s="113" t="s">
        <v>134</v>
      </c>
      <c r="E21" s="41" t="s">
        <v>64</v>
      </c>
      <c r="F21" s="115" t="s">
        <v>136</v>
      </c>
      <c r="G21" s="40" t="s">
        <v>139</v>
      </c>
      <c r="H21" s="43">
        <v>1.9</v>
      </c>
      <c r="I21" s="43">
        <v>6.5</v>
      </c>
      <c r="J21" s="43">
        <v>7.2</v>
      </c>
      <c r="K21" s="43"/>
      <c r="L21" s="44" t="str">
        <f t="shared" si="2"/>
        <v>Eintreibgerät - Klammerlänge 
8 mm - 50 mm</v>
      </c>
      <c r="M21" s="25"/>
    </row>
    <row r="22" spans="1:13" ht="39" customHeight="1" x14ac:dyDescent="0.2">
      <c r="A22" s="35"/>
      <c r="B22" s="38" t="s">
        <v>67</v>
      </c>
      <c r="C22" s="39" t="s">
        <v>70</v>
      </c>
      <c r="D22" s="113" t="s">
        <v>135</v>
      </c>
      <c r="E22" s="41" t="s">
        <v>47</v>
      </c>
      <c r="F22" s="115" t="s">
        <v>137</v>
      </c>
      <c r="G22" s="40" t="s">
        <v>140</v>
      </c>
      <c r="H22" s="43">
        <v>8.6</v>
      </c>
      <c r="I22" s="43">
        <v>10.7</v>
      </c>
      <c r="J22" s="43">
        <v>17.100000000000001</v>
      </c>
      <c r="K22" s="43"/>
      <c r="L22" s="44" t="str">
        <f t="shared" si="2"/>
        <v>Stichsäge - Materialdicke 
10 mm - 28 mm</v>
      </c>
      <c r="M22" s="25"/>
    </row>
    <row r="23" spans="1:13" ht="39" customHeight="1" x14ac:dyDescent="0.2">
      <c r="A23" s="35"/>
      <c r="B23" s="38" t="s">
        <v>71</v>
      </c>
      <c r="C23" s="39" t="s">
        <v>54</v>
      </c>
      <c r="D23" s="113" t="s">
        <v>141</v>
      </c>
      <c r="E23" s="41" t="s">
        <v>46</v>
      </c>
      <c r="F23" s="115" t="s">
        <v>132</v>
      </c>
      <c r="G23" s="40" t="s">
        <v>142</v>
      </c>
      <c r="H23" s="43">
        <v>3.1</v>
      </c>
      <c r="I23" s="43">
        <v>6.9</v>
      </c>
      <c r="J23" s="43">
        <v>10.199999999999999</v>
      </c>
      <c r="K23" s="43"/>
      <c r="L23" s="44" t="str">
        <f t="shared" si="2"/>
        <v>Winkelschleifer - 0,3 kW - 4,5 kW</v>
      </c>
      <c r="M23" s="25"/>
    </row>
    <row r="24" spans="1:13" ht="39" customHeight="1" x14ac:dyDescent="0.2">
      <c r="A24" s="35"/>
      <c r="B24" s="38" t="s">
        <v>71</v>
      </c>
      <c r="C24" s="39" t="s">
        <v>72</v>
      </c>
      <c r="D24" s="113" t="s">
        <v>143</v>
      </c>
      <c r="E24" s="41" t="s">
        <v>64</v>
      </c>
      <c r="F24" s="115" t="s">
        <v>132</v>
      </c>
      <c r="G24" s="40" t="s">
        <v>144</v>
      </c>
      <c r="H24" s="43">
        <v>2.1</v>
      </c>
      <c r="I24" s="43">
        <v>5.3</v>
      </c>
      <c r="J24" s="43">
        <v>6</v>
      </c>
      <c r="K24" s="43"/>
      <c r="L24" s="44" t="str">
        <f t="shared" si="2"/>
        <v>Vertikalschleifer - 0,4 kW - 3 kW</v>
      </c>
      <c r="M24" s="25"/>
    </row>
    <row r="25" spans="1:13" ht="39" customHeight="1" x14ac:dyDescent="0.2">
      <c r="A25" s="35"/>
      <c r="B25" s="38" t="s">
        <v>71</v>
      </c>
      <c r="C25" s="39" t="s">
        <v>73</v>
      </c>
      <c r="D25" s="113" t="s">
        <v>145</v>
      </c>
      <c r="E25" s="41" t="s">
        <v>46</v>
      </c>
      <c r="F25" s="115" t="s">
        <v>146</v>
      </c>
      <c r="G25" s="40" t="s">
        <v>147</v>
      </c>
      <c r="H25" s="43">
        <v>2.2000000000000002</v>
      </c>
      <c r="I25" s="43">
        <v>5</v>
      </c>
      <c r="J25" s="43">
        <v>8.4</v>
      </c>
      <c r="K25" s="43"/>
      <c r="L25" s="44" t="str">
        <f t="shared" si="2"/>
        <v>Geradschleifer - 0,3 kW - 3 kW</v>
      </c>
      <c r="M25" s="25"/>
    </row>
    <row r="26" spans="1:13" ht="39" customHeight="1" x14ac:dyDescent="0.2">
      <c r="A26" s="35"/>
      <c r="B26" s="38" t="s">
        <v>71</v>
      </c>
      <c r="C26" s="39" t="s">
        <v>74</v>
      </c>
      <c r="D26" s="113" t="s">
        <v>148</v>
      </c>
      <c r="E26" s="41" t="s">
        <v>46</v>
      </c>
      <c r="F26" s="115" t="s">
        <v>149</v>
      </c>
      <c r="G26" s="40" t="s">
        <v>150</v>
      </c>
      <c r="H26" s="43">
        <v>1.5</v>
      </c>
      <c r="I26" s="43">
        <v>3</v>
      </c>
      <c r="J26" s="43">
        <v>4</v>
      </c>
      <c r="K26" s="43"/>
      <c r="L26" s="44" t="str">
        <f t="shared" si="2"/>
        <v>Schraubendreher - 2 Nm - 35 Nm</v>
      </c>
      <c r="M26" s="25"/>
    </row>
    <row r="27" spans="1:13" ht="39" customHeight="1" x14ac:dyDescent="0.2">
      <c r="A27" s="35"/>
      <c r="B27" s="38" t="s">
        <v>71</v>
      </c>
      <c r="C27" s="39" t="s">
        <v>75</v>
      </c>
      <c r="D27" s="113" t="s">
        <v>151</v>
      </c>
      <c r="E27" s="41" t="s">
        <v>63</v>
      </c>
      <c r="F27" s="115" t="s">
        <v>152</v>
      </c>
      <c r="G27" s="40" t="s">
        <v>153</v>
      </c>
      <c r="H27" s="43">
        <v>2.7</v>
      </c>
      <c r="I27" s="43">
        <v>4.3</v>
      </c>
      <c r="J27" s="43">
        <v>5.7</v>
      </c>
      <c r="K27" s="43"/>
      <c r="L27" s="44" t="str">
        <f t="shared" si="2"/>
        <v>Schlagschrauber - 60 Nm - 1050 Nm</v>
      </c>
      <c r="M27" s="25"/>
    </row>
    <row r="28" spans="1:13" ht="39" customHeight="1" x14ac:dyDescent="0.2">
      <c r="A28" s="35"/>
      <c r="B28" s="38" t="s">
        <v>71</v>
      </c>
      <c r="C28" s="39" t="s">
        <v>75</v>
      </c>
      <c r="D28" s="113" t="s">
        <v>151</v>
      </c>
      <c r="E28" s="41" t="s">
        <v>64</v>
      </c>
      <c r="F28" s="115" t="s">
        <v>154</v>
      </c>
      <c r="G28" s="40" t="s">
        <v>155</v>
      </c>
      <c r="H28" s="43">
        <v>6.5</v>
      </c>
      <c r="I28" s="43">
        <v>12.8</v>
      </c>
      <c r="J28" s="43">
        <v>14.2</v>
      </c>
      <c r="K28" s="43"/>
      <c r="L28" s="44" t="str">
        <f t="shared" si="2"/>
        <v>Schlagschrauber - 50 Nm - 1100 Nm</v>
      </c>
      <c r="M28" s="25"/>
    </row>
    <row r="29" spans="1:13" ht="39" customHeight="1" x14ac:dyDescent="0.2">
      <c r="A29" s="35"/>
      <c r="B29" s="38" t="s">
        <v>71</v>
      </c>
      <c r="C29" s="39" t="s">
        <v>75</v>
      </c>
      <c r="D29" s="113" t="s">
        <v>156</v>
      </c>
      <c r="E29" s="41" t="s">
        <v>64</v>
      </c>
      <c r="F29" s="115" t="s">
        <v>157</v>
      </c>
      <c r="G29" s="40" t="s">
        <v>158</v>
      </c>
      <c r="H29" s="43">
        <v>2.8</v>
      </c>
      <c r="I29" s="43">
        <v>7.1</v>
      </c>
      <c r="J29" s="43">
        <v>10.8</v>
      </c>
      <c r="K29" s="43"/>
      <c r="L29" s="44" t="str">
        <f t="shared" si="2"/>
        <v>Schlagschrauber - 400 Nm - 2500 Nm</v>
      </c>
      <c r="M29" s="25"/>
    </row>
    <row r="30" spans="1:13" ht="39" customHeight="1" x14ac:dyDescent="0.2">
      <c r="A30" s="35"/>
      <c r="B30" s="38" t="s">
        <v>71</v>
      </c>
      <c r="C30" s="39" t="s">
        <v>76</v>
      </c>
      <c r="D30" s="113" t="s">
        <v>151</v>
      </c>
      <c r="E30" s="41" t="s">
        <v>46</v>
      </c>
      <c r="F30" s="115" t="s">
        <v>159</v>
      </c>
      <c r="G30" s="40" t="s">
        <v>160</v>
      </c>
      <c r="H30" s="43">
        <v>3.2</v>
      </c>
      <c r="I30" s="43">
        <v>6.8</v>
      </c>
      <c r="J30" s="43">
        <v>11.8</v>
      </c>
      <c r="K30" s="43"/>
      <c r="L30" s="44" t="str">
        <f t="shared" si="2"/>
        <v>Impulsschrauber/Ratschenschrauber - 50 Nm - 1000 Nm</v>
      </c>
      <c r="M30" s="25"/>
    </row>
    <row r="31" spans="1:13" ht="39" customHeight="1" x14ac:dyDescent="0.2">
      <c r="A31" s="35"/>
      <c r="B31" s="38" t="s">
        <v>71</v>
      </c>
      <c r="C31" s="39" t="s">
        <v>77</v>
      </c>
      <c r="D31" s="113" t="s">
        <v>161</v>
      </c>
      <c r="E31" s="41" t="s">
        <v>64</v>
      </c>
      <c r="F31" s="115" t="s">
        <v>162</v>
      </c>
      <c r="G31" s="40" t="s">
        <v>163</v>
      </c>
      <c r="H31" s="43">
        <v>11.7</v>
      </c>
      <c r="I31" s="43">
        <v>18.2</v>
      </c>
      <c r="J31" s="43">
        <v>22.8</v>
      </c>
      <c r="K31" s="43"/>
      <c r="L31" s="44" t="str">
        <f t="shared" si="2"/>
        <v>Nadelabklopfer ohne Aufhängung - 1000 bis 5000 Schläge/min</v>
      </c>
      <c r="M31" s="25"/>
    </row>
    <row r="32" spans="1:13" ht="39" customHeight="1" x14ac:dyDescent="0.2">
      <c r="A32" s="35"/>
      <c r="B32" s="38" t="s">
        <v>71</v>
      </c>
      <c r="C32" s="39" t="s">
        <v>78</v>
      </c>
      <c r="D32" s="113" t="s">
        <v>161</v>
      </c>
      <c r="E32" s="41" t="s">
        <v>64</v>
      </c>
      <c r="F32" s="115" t="s">
        <v>162</v>
      </c>
      <c r="G32" s="40" t="s">
        <v>163</v>
      </c>
      <c r="H32" s="43">
        <v>2.8</v>
      </c>
      <c r="I32" s="43">
        <v>10.4</v>
      </c>
      <c r="J32" s="43">
        <v>13</v>
      </c>
      <c r="K32" s="43"/>
      <c r="L32" s="44" t="str">
        <f t="shared" si="2"/>
        <v>Nadelabklopfer mit Aufhängung - 1000 bis 5000 Schläge/min</v>
      </c>
      <c r="M32" s="25"/>
    </row>
    <row r="33" spans="1:14" ht="39" customHeight="1" x14ac:dyDescent="0.2">
      <c r="A33" s="35"/>
      <c r="B33" s="38" t="s">
        <v>71</v>
      </c>
      <c r="C33" s="39" t="s">
        <v>79</v>
      </c>
      <c r="D33" s="113" t="s">
        <v>164</v>
      </c>
      <c r="E33" s="41" t="s">
        <v>46</v>
      </c>
      <c r="F33" s="115" t="s">
        <v>165</v>
      </c>
      <c r="G33" s="40" t="s">
        <v>166</v>
      </c>
      <c r="H33" s="43">
        <v>1.2</v>
      </c>
      <c r="I33" s="43">
        <v>3.8</v>
      </c>
      <c r="J33" s="43">
        <v>9</v>
      </c>
      <c r="K33" s="43"/>
      <c r="L33" s="44" t="str">
        <f t="shared" si="2"/>
        <v>Winkelschleifer für Schleifblätter - 0,2 kW - 1,2 kW</v>
      </c>
      <c r="M33" s="25"/>
    </row>
    <row r="34" spans="1:14" ht="39" customHeight="1" x14ac:dyDescent="0.2">
      <c r="A34" s="35"/>
      <c r="B34" s="38" t="s">
        <v>71</v>
      </c>
      <c r="C34" s="39" t="s">
        <v>80</v>
      </c>
      <c r="D34" s="113" t="s">
        <v>167</v>
      </c>
      <c r="E34" s="41" t="s">
        <v>64</v>
      </c>
      <c r="F34" s="115" t="s">
        <v>171</v>
      </c>
      <c r="G34" s="40" t="s">
        <v>172</v>
      </c>
      <c r="H34" s="43">
        <v>4.4000000000000004</v>
      </c>
      <c r="I34" s="43">
        <v>11.4</v>
      </c>
      <c r="J34" s="43">
        <v>13.8</v>
      </c>
      <c r="K34" s="43"/>
      <c r="L34" s="44" t="str">
        <f t="shared" si="2"/>
        <v>Exzenterschleifer - 0,1 kW - 0,8 kW</v>
      </c>
      <c r="M34" s="25"/>
    </row>
    <row r="35" spans="1:14" ht="39" customHeight="1" x14ac:dyDescent="0.2">
      <c r="A35" s="35"/>
      <c r="B35" s="38" t="s">
        <v>71</v>
      </c>
      <c r="C35" s="39" t="s">
        <v>81</v>
      </c>
      <c r="D35" s="113" t="s">
        <v>167</v>
      </c>
      <c r="E35" s="41" t="s">
        <v>46</v>
      </c>
      <c r="F35" s="115" t="s">
        <v>173</v>
      </c>
      <c r="G35" s="40" t="s">
        <v>174</v>
      </c>
      <c r="H35" s="43">
        <v>4.4000000000000004</v>
      </c>
      <c r="I35" s="43">
        <v>9</v>
      </c>
      <c r="J35" s="43">
        <v>12.2</v>
      </c>
      <c r="K35" s="43"/>
      <c r="L35" s="44" t="str">
        <f t="shared" si="2"/>
        <v>Schwingschleifer - 0,1 kW - 0,3 kW</v>
      </c>
      <c r="M35" s="25"/>
    </row>
    <row r="36" spans="1:14" ht="39" customHeight="1" x14ac:dyDescent="0.2">
      <c r="A36" s="35"/>
      <c r="B36" s="38" t="s">
        <v>71</v>
      </c>
      <c r="C36" s="39" t="s">
        <v>82</v>
      </c>
      <c r="D36" s="113" t="s">
        <v>168</v>
      </c>
      <c r="E36" s="41" t="s">
        <v>46</v>
      </c>
      <c r="F36" s="115" t="s">
        <v>175</v>
      </c>
      <c r="G36" s="40" t="s">
        <v>176</v>
      </c>
      <c r="H36" s="43">
        <v>1.3</v>
      </c>
      <c r="I36" s="43">
        <v>4.8</v>
      </c>
      <c r="J36" s="43">
        <v>6</v>
      </c>
      <c r="K36" s="43"/>
      <c r="L36" s="44" t="str">
        <f t="shared" si="2"/>
        <v>Bohrmaschine - 0,3 kW</v>
      </c>
      <c r="M36" s="25"/>
    </row>
    <row r="37" spans="1:14" ht="39" customHeight="1" x14ac:dyDescent="0.2">
      <c r="A37" s="35"/>
      <c r="B37" s="38" t="s">
        <v>71</v>
      </c>
      <c r="C37" s="39" t="s">
        <v>83</v>
      </c>
      <c r="D37" s="113" t="s">
        <v>170</v>
      </c>
      <c r="E37" s="41" t="s">
        <v>47</v>
      </c>
      <c r="F37" s="115" t="s">
        <v>177</v>
      </c>
      <c r="G37" s="40" t="s">
        <v>178</v>
      </c>
      <c r="H37" s="43">
        <v>4</v>
      </c>
      <c r="I37" s="43">
        <v>7.4</v>
      </c>
      <c r="J37" s="43">
        <v>9.5</v>
      </c>
      <c r="K37" s="43"/>
      <c r="L37" s="44" t="str">
        <f t="shared" si="2"/>
        <v>Schlagbohrmaschine, Schlagwerk ausgeschaltet - 0,7 kW - 1,4 kW</v>
      </c>
      <c r="M37" s="25"/>
    </row>
    <row r="38" spans="1:14" ht="39" customHeight="1" x14ac:dyDescent="0.2">
      <c r="A38" s="35"/>
      <c r="B38" s="38" t="s">
        <v>71</v>
      </c>
      <c r="C38" s="39" t="s">
        <v>84</v>
      </c>
      <c r="D38" s="113" t="s">
        <v>169</v>
      </c>
      <c r="E38" s="41" t="s">
        <v>46</v>
      </c>
      <c r="F38" s="115" t="s">
        <v>179</v>
      </c>
      <c r="G38" s="40" t="s">
        <v>180</v>
      </c>
      <c r="H38" s="43">
        <v>11.6</v>
      </c>
      <c r="I38" s="43">
        <v>18.8</v>
      </c>
      <c r="J38" s="43">
        <v>20.2</v>
      </c>
      <c r="K38" s="43"/>
      <c r="L38" s="44" t="str">
        <f t="shared" si="2"/>
        <v>Säge mit hin- und hergehendem Sägeblatt - 0,3 kW - 1,5 kW</v>
      </c>
      <c r="M38" s="25"/>
    </row>
    <row r="39" spans="1:14" ht="39" customHeight="1" x14ac:dyDescent="0.2">
      <c r="A39" s="35"/>
      <c r="B39" s="38"/>
      <c r="C39" s="39"/>
      <c r="D39" s="113"/>
      <c r="E39" s="41"/>
      <c r="F39" s="115"/>
      <c r="G39" s="40"/>
      <c r="H39" s="43"/>
      <c r="I39" s="43"/>
      <c r="J39" s="43"/>
      <c r="K39" s="43"/>
      <c r="L39" s="44" t="str">
        <f t="shared" si="2"/>
        <v xml:space="preserve"> - </v>
      </c>
      <c r="M39" s="25"/>
    </row>
    <row r="40" spans="1:14" ht="39" customHeight="1" x14ac:dyDescent="0.2">
      <c r="A40" s="35"/>
      <c r="B40" s="38"/>
      <c r="C40" s="39"/>
      <c r="D40" s="113"/>
      <c r="E40" s="41"/>
      <c r="F40" s="115"/>
      <c r="G40" s="40"/>
      <c r="H40" s="43"/>
      <c r="I40" s="43"/>
      <c r="J40" s="43"/>
      <c r="K40" s="43"/>
      <c r="L40" s="44" t="str">
        <f t="shared" si="2"/>
        <v xml:space="preserve"> - </v>
      </c>
      <c r="M40" s="25"/>
    </row>
    <row r="41" spans="1:14" ht="39" customHeight="1" x14ac:dyDescent="0.2">
      <c r="A41" s="35"/>
      <c r="B41" s="38"/>
      <c r="C41" s="39"/>
      <c r="D41" s="113"/>
      <c r="E41" s="41"/>
      <c r="F41" s="115"/>
      <c r="G41" s="40"/>
      <c r="H41" s="43"/>
      <c r="I41" s="43"/>
      <c r="J41" s="43"/>
      <c r="K41" s="43"/>
      <c r="L41" s="44" t="str">
        <f t="shared" si="2"/>
        <v xml:space="preserve"> - </v>
      </c>
      <c r="M41" s="25"/>
    </row>
    <row r="42" spans="1:14" ht="39" customHeight="1" x14ac:dyDescent="0.2">
      <c r="A42" s="35"/>
      <c r="B42" s="38"/>
      <c r="C42" s="39"/>
      <c r="D42" s="113"/>
      <c r="E42" s="41"/>
      <c r="F42" s="115"/>
      <c r="G42" s="40"/>
      <c r="H42" s="43"/>
      <c r="I42" s="43"/>
      <c r="J42" s="43"/>
      <c r="K42" s="43"/>
      <c r="L42" s="44" t="str">
        <f t="shared" si="2"/>
        <v xml:space="preserve"> - </v>
      </c>
      <c r="M42" s="25"/>
    </row>
    <row r="43" spans="1:14" ht="39" customHeight="1" x14ac:dyDescent="0.2">
      <c r="A43" s="35"/>
      <c r="B43" s="38"/>
      <c r="C43" s="39"/>
      <c r="D43" s="113"/>
      <c r="E43" s="41"/>
      <c r="F43" s="115"/>
      <c r="G43" s="40"/>
      <c r="H43" s="43"/>
      <c r="I43" s="43"/>
      <c r="J43" s="43"/>
      <c r="K43" s="43"/>
      <c r="L43" s="44" t="str">
        <f t="shared" si="2"/>
        <v xml:space="preserve"> - </v>
      </c>
      <c r="M43" s="25"/>
    </row>
    <row r="44" spans="1:14" ht="39" customHeight="1" x14ac:dyDescent="0.2">
      <c r="A44" s="35"/>
      <c r="B44" s="38"/>
      <c r="C44" s="39"/>
      <c r="D44" s="113"/>
      <c r="E44" s="41"/>
      <c r="F44" s="115"/>
      <c r="G44" s="40"/>
      <c r="H44" s="43"/>
      <c r="I44" s="43"/>
      <c r="J44" s="43"/>
      <c r="K44" s="43"/>
      <c r="L44" s="44" t="str">
        <f t="shared" si="2"/>
        <v xml:space="preserve"> - </v>
      </c>
      <c r="M44" s="25"/>
    </row>
    <row r="45" spans="1:14" ht="39" customHeight="1" x14ac:dyDescent="0.2">
      <c r="A45" s="35"/>
      <c r="B45" s="38"/>
      <c r="C45" s="39"/>
      <c r="D45" s="113"/>
      <c r="E45" s="41"/>
      <c r="F45" s="115"/>
      <c r="G45" s="40"/>
      <c r="H45" s="43"/>
      <c r="I45" s="43"/>
      <c r="J45" s="43"/>
      <c r="K45" s="43"/>
      <c r="L45" s="44" t="str">
        <f t="shared" si="2"/>
        <v xml:space="preserve"> - </v>
      </c>
      <c r="M45" s="25"/>
    </row>
    <row r="46" spans="1:14" ht="39" customHeight="1" x14ac:dyDescent="0.2">
      <c r="A46" s="35"/>
      <c r="B46" s="38"/>
      <c r="C46" s="39"/>
      <c r="D46" s="113"/>
      <c r="E46" s="41"/>
      <c r="F46" s="115"/>
      <c r="G46" s="40"/>
      <c r="H46" s="43"/>
      <c r="I46" s="43"/>
      <c r="J46" s="43"/>
      <c r="K46" s="45"/>
      <c r="L46" s="44" t="str">
        <f t="shared" si="2"/>
        <v xml:space="preserve"> - </v>
      </c>
      <c r="M46" s="46"/>
      <c r="N46" s="47"/>
    </row>
    <row r="47" spans="1:14" x14ac:dyDescent="0.2">
      <c r="B47" s="48"/>
      <c r="C47" s="48"/>
      <c r="D47" s="48"/>
      <c r="E47" s="48"/>
      <c r="F47" s="50"/>
      <c r="G47" s="48"/>
      <c r="H47" s="48"/>
      <c r="I47" s="49"/>
      <c r="J47" s="48"/>
      <c r="K47" s="50"/>
      <c r="L47" s="51"/>
      <c r="M47" s="52"/>
      <c r="N47" s="52"/>
    </row>
  </sheetData>
  <autoFilter ref="A2:L46">
    <sortState ref="A3:N46">
      <sortCondition ref="L2:L4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28</vt:i4>
      </vt:variant>
    </vt:vector>
  </HeadingPairs>
  <TitlesOfParts>
    <vt:vector size="30" baseType="lpstr">
      <vt:lpstr>HAV Kennwertrechner</vt:lpstr>
      <vt:lpstr>LookupTable</vt:lpstr>
      <vt:lpstr>AB</vt:lpstr>
      <vt:lpstr>'HAV Kennwertrechner'!Druckbereich</vt:lpstr>
      <vt:lpstr>HSE_CalcDate</vt:lpstr>
      <vt:lpstr>HSE_CalcRange</vt:lpstr>
      <vt:lpstr>HSE_CompanyName</vt:lpstr>
      <vt:lpstr>HSE_EmployeeID</vt:lpstr>
      <vt:lpstr>HSE_ExposureDurations</vt:lpstr>
      <vt:lpstr>HSE_TandPnames</vt:lpstr>
      <vt:lpstr>HSE_VibrationMagnitudes</vt:lpstr>
      <vt:lpstr>HSEInfoBoxes</vt:lpstr>
      <vt:lpstr>HSELookupEUdata</vt:lpstr>
      <vt:lpstr>HSELookupIndustry</vt:lpstr>
      <vt:lpstr>HSELookUpLowerUpper</vt:lpstr>
      <vt:lpstr>HSELookupNotes</vt:lpstr>
      <vt:lpstr>HSELookUpValues</vt:lpstr>
      <vt:lpstr>HSELookUpValues75</vt:lpstr>
      <vt:lpstr>HSEToolLookupNames</vt:lpstr>
      <vt:lpstr>HSEToolsLookupIndustry</vt:lpstr>
      <vt:lpstr>HSEToolsLookupLowerUpper</vt:lpstr>
      <vt:lpstr>HSEToolsLookupNotes</vt:lpstr>
      <vt:lpstr>HSEToolsLookupValues</vt:lpstr>
      <vt:lpstr>HSEToolsLookupValues75</vt:lpstr>
      <vt:lpstr>IFALookupTasks</vt:lpstr>
      <vt:lpstr>IFALookupToolNames</vt:lpstr>
      <vt:lpstr>IFATasks</vt:lpstr>
      <vt:lpstr>IFAToolNames</vt:lpstr>
      <vt:lpstr>LookupValues</vt:lpstr>
      <vt:lpstr>Percentil75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Vibration exposure calculator</dc:title>
  <dc:creator>Paul  Pitts</dc:creator>
  <dc:description>Calculates daily vibration exposure value, A(8), from up to six pairs of vibration magnitude and duration values.</dc:description>
  <cp:lastModifiedBy>Böser, Christian</cp:lastModifiedBy>
  <cp:lastPrinted>2018-07-27T10:05:52Z</cp:lastPrinted>
  <dcterms:created xsi:type="dcterms:W3CDTF">2002-01-28T15:29:11Z</dcterms:created>
  <dcterms:modified xsi:type="dcterms:W3CDTF">2018-07-27T11:52:59Z</dcterms:modified>
</cp:coreProperties>
</file>